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nosense\Projets\Lora_Modul\Documents\"/>
    </mc:Choice>
  </mc:AlternateContent>
  <xr:revisionPtr revIDLastSave="0" documentId="13_ncr:1_{A5E81F1F-C5E1-41CA-8BFC-E237EC65162D}" xr6:coauthVersionLast="44" xr6:coauthVersionMax="44" xr10:uidLastSave="{00000000-0000-0000-0000-000000000000}"/>
  <bookViews>
    <workbookView xWindow="1305" yWindow="1290" windowWidth="22710" windowHeight="1347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9" i="1" l="1"/>
  <c r="A50" i="1" s="1"/>
  <c r="A51" i="1" s="1"/>
  <c r="A52" i="1" s="1"/>
  <c r="A53" i="1" s="1"/>
  <c r="A54" i="1" s="1"/>
  <c r="A55" i="1" s="1"/>
  <c r="A61" i="1" s="1"/>
  <c r="A62" i="1" s="1"/>
  <c r="E35" i="1"/>
  <c r="F35" i="1"/>
  <c r="G35" i="1"/>
  <c r="H35" i="1"/>
  <c r="E31" i="1"/>
  <c r="F31" i="1"/>
  <c r="G31" i="1"/>
  <c r="H31" i="1"/>
  <c r="I31" i="1"/>
  <c r="J31" i="1"/>
  <c r="K31" i="1"/>
  <c r="E27" i="1"/>
  <c r="F27" i="1"/>
  <c r="G27" i="1"/>
  <c r="H27" i="1"/>
  <c r="I27" i="1"/>
  <c r="J27" i="1"/>
  <c r="K27" i="1"/>
  <c r="D35" i="1"/>
  <c r="D31" i="1"/>
  <c r="D27" i="1"/>
  <c r="E23" i="1"/>
  <c r="F23" i="1"/>
  <c r="G23" i="1"/>
  <c r="H23" i="1"/>
  <c r="I23" i="1"/>
  <c r="J23" i="1"/>
  <c r="K23" i="1"/>
  <c r="D23" i="1"/>
  <c r="E19" i="1"/>
  <c r="F19" i="1"/>
  <c r="G19" i="1"/>
  <c r="H19" i="1"/>
  <c r="I19" i="1"/>
  <c r="J19" i="1"/>
  <c r="K19" i="1"/>
  <c r="D19" i="1"/>
  <c r="E15" i="1"/>
  <c r="F15" i="1"/>
  <c r="G15" i="1"/>
  <c r="H15" i="1"/>
  <c r="I15" i="1"/>
  <c r="J15" i="1"/>
  <c r="K15" i="1"/>
  <c r="D15" i="1"/>
  <c r="H36" i="1"/>
  <c r="G36" i="1"/>
  <c r="F36" i="1"/>
  <c r="E36" i="1"/>
  <c r="D36" i="1"/>
  <c r="K32" i="1"/>
  <c r="J32" i="1"/>
  <c r="I32" i="1"/>
  <c r="H32" i="1"/>
  <c r="G32" i="1"/>
  <c r="F32" i="1"/>
  <c r="E32" i="1"/>
  <c r="D32" i="1"/>
  <c r="K28" i="1"/>
  <c r="J28" i="1"/>
  <c r="I28" i="1"/>
  <c r="H28" i="1"/>
  <c r="G28" i="1"/>
  <c r="F28" i="1"/>
  <c r="E28" i="1"/>
  <c r="D28" i="1"/>
  <c r="K24" i="1"/>
  <c r="J24" i="1"/>
  <c r="I24" i="1"/>
  <c r="H24" i="1"/>
  <c r="G24" i="1"/>
  <c r="F24" i="1"/>
  <c r="E24" i="1"/>
  <c r="D24" i="1"/>
  <c r="K20" i="1"/>
  <c r="J20" i="1"/>
  <c r="I20" i="1"/>
  <c r="H20" i="1"/>
  <c r="G20" i="1"/>
  <c r="F20" i="1"/>
  <c r="E20" i="1"/>
  <c r="D20" i="1"/>
  <c r="F16" i="1"/>
  <c r="G16" i="1"/>
  <c r="H16" i="1"/>
  <c r="I16" i="1"/>
  <c r="J16" i="1"/>
  <c r="K16" i="1"/>
  <c r="E16" i="1"/>
  <c r="D16" i="1"/>
  <c r="A63" i="1" l="1"/>
  <c r="A64" i="1" s="1"/>
  <c r="A66" i="1" s="1"/>
  <c r="A68" i="1" s="1"/>
  <c r="C39" i="1"/>
  <c r="E83" i="1" l="1"/>
  <c r="E62" i="1"/>
  <c r="L83" i="1"/>
  <c r="L82" i="1"/>
  <c r="E82" i="1"/>
  <c r="E63" i="1"/>
  <c r="L62" i="1"/>
  <c r="L63" i="1"/>
  <c r="E66" i="1"/>
  <c r="E68" i="1"/>
  <c r="A69" i="1"/>
  <c r="E69" i="1" s="1"/>
  <c r="E50" i="1"/>
  <c r="E49" i="1"/>
  <c r="E48" i="1"/>
  <c r="E61" i="1"/>
  <c r="E54" i="1"/>
  <c r="E55" i="1"/>
  <c r="E53" i="1"/>
  <c r="E52" i="1"/>
  <c r="E51" i="1"/>
  <c r="A70" i="1" l="1"/>
  <c r="A71" i="1" s="1"/>
  <c r="A73" i="1" s="1"/>
  <c r="A74" i="1" s="1"/>
  <c r="E70" i="1"/>
  <c r="A75" i="1" l="1"/>
  <c r="E74" i="1"/>
  <c r="H61" i="1" l="1"/>
  <c r="E75" i="1"/>
  <c r="L61" i="1" l="1"/>
  <c r="H62" i="1"/>
  <c r="H63" i="1" l="1"/>
  <c r="H64" i="1" l="1"/>
  <c r="H66" i="1" s="1"/>
  <c r="H68" i="1" l="1"/>
  <c r="L66" i="1"/>
  <c r="H69" i="1" l="1"/>
  <c r="L68" i="1"/>
  <c r="L69" i="1" l="1"/>
  <c r="H70" i="1"/>
  <c r="H71" i="1" l="1"/>
  <c r="H73" i="1" s="1"/>
  <c r="H74" i="1" s="1"/>
  <c r="L70" i="1"/>
  <c r="L74" i="1" l="1"/>
  <c r="H75" i="1"/>
  <c r="L75" i="1" l="1"/>
  <c r="A81" i="1"/>
  <c r="E81" i="1" l="1"/>
  <c r="A82" i="1"/>
  <c r="A83" i="1" l="1"/>
  <c r="A84" i="1" l="1"/>
  <c r="A86" i="1" s="1"/>
  <c r="A88" i="1" l="1"/>
  <c r="E86" i="1"/>
  <c r="A89" i="1" l="1"/>
  <c r="E88" i="1"/>
  <c r="A90" i="1" l="1"/>
  <c r="E89" i="1"/>
  <c r="A91" i="1" l="1"/>
  <c r="A93" i="1" s="1"/>
  <c r="A94" i="1" s="1"/>
  <c r="E90" i="1"/>
  <c r="A95" i="1" l="1"/>
  <c r="E94" i="1"/>
  <c r="H81" i="1" l="1"/>
  <c r="E95" i="1"/>
  <c r="H82" i="1" l="1"/>
  <c r="L81" i="1"/>
  <c r="H83" i="1" l="1"/>
  <c r="H84" i="1" l="1"/>
  <c r="H86" i="1" s="1"/>
  <c r="L86" i="1" l="1"/>
  <c r="H88" i="1"/>
  <c r="H89" i="1" l="1"/>
  <c r="L88" i="1"/>
  <c r="H90" i="1" l="1"/>
  <c r="L89" i="1"/>
  <c r="H91" i="1" l="1"/>
  <c r="H93" i="1" s="1"/>
  <c r="H94" i="1" s="1"/>
  <c r="L90" i="1"/>
  <c r="L94" i="1" l="1"/>
  <c r="H95" i="1"/>
  <c r="L95" i="1" s="1"/>
</calcChain>
</file>

<file path=xl/sharedStrings.xml><?xml version="1.0" encoding="utf-8"?>
<sst xmlns="http://schemas.openxmlformats.org/spreadsheetml/2006/main" count="137" uniqueCount="61">
  <si>
    <t>Binary convertion :</t>
  </si>
  <si>
    <t>Binary string :</t>
  </si>
  <si>
    <t>CO2 (measure 1)</t>
  </si>
  <si>
    <t>Temp. (measure 1)</t>
  </si>
  <si>
    <t>Humidity (measure 1)</t>
  </si>
  <si>
    <t>ppm</t>
  </si>
  <si>
    <t>°C</t>
  </si>
  <si>
    <t>Offset</t>
  </si>
  <si>
    <t>Size</t>
  </si>
  <si>
    <t>Dummy</t>
  </si>
  <si>
    <t>VOC (measure 1)</t>
  </si>
  <si>
    <t>PM10 (measure 1)</t>
  </si>
  <si>
    <t>PM2.5 (measure 1)</t>
  </si>
  <si>
    <t>PM 1 (measure 1)</t>
  </si>
  <si>
    <t>%</t>
  </si>
  <si>
    <t>µg/m3</t>
  </si>
  <si>
    <t>CO2 (measure 2)</t>
  </si>
  <si>
    <t>Temp. (measure 2)</t>
  </si>
  <si>
    <t>Humidity (measure 2)</t>
  </si>
  <si>
    <t>VOC (measure 2)</t>
  </si>
  <si>
    <t>PM10 (measure 2)</t>
  </si>
  <si>
    <t>PM2.5 (measure 2)</t>
  </si>
  <si>
    <t>PM 1 (measure 2)</t>
  </si>
  <si>
    <t>CO2 (measure 3)</t>
  </si>
  <si>
    <t>Temp. (measure 3)</t>
  </si>
  <si>
    <t>Humidity (measure 3)</t>
  </si>
  <si>
    <t>VOC (measure 3)</t>
  </si>
  <si>
    <t>PM10 (measure 3)</t>
  </si>
  <si>
    <t>PM2.5 (measure 3)</t>
  </si>
  <si>
    <t>PM 1 (measure 3)</t>
  </si>
  <si>
    <t>Dummy state</t>
  </si>
  <si>
    <t>Dummy PM</t>
  </si>
  <si>
    <t>Suspicion of presence</t>
  </si>
  <si>
    <t>Suspicion of openness</t>
  </si>
  <si>
    <t>Presence sensor</t>
  </si>
  <si>
    <t>PM active</t>
  </si>
  <si>
    <t>VOC active</t>
  </si>
  <si>
    <t>CO2/T°/RG active</t>
  </si>
  <si>
    <t>Opening sensor</t>
  </si>
  <si>
    <t>Description</t>
  </si>
  <si>
    <t>Value</t>
  </si>
  <si>
    <t>Configuration BITs</t>
  </si>
  <si>
    <t>Reserved</t>
  </si>
  <si>
    <t>Decription</t>
  </si>
  <si>
    <t>Decryption of the first record</t>
  </si>
  <si>
    <t>Decryption of the second record</t>
  </si>
  <si>
    <t>Decryption of the third record</t>
  </si>
  <si>
    <t>Decryption of the fourth record</t>
  </si>
  <si>
    <t>Byte n°</t>
  </si>
  <si>
    <t>hexa</t>
  </si>
  <si>
    <t>bin</t>
  </si>
  <si>
    <r>
      <t xml:space="preserve">Payload : </t>
    </r>
    <r>
      <rPr>
        <b/>
        <sz val="11"/>
        <color rgb="FFFF0000"/>
        <rFont val="Calibri"/>
        <family val="2"/>
        <scheme val="minor"/>
      </rPr>
      <t>(*)</t>
    </r>
  </si>
  <si>
    <t>(*) To decrypt the payload copy and path the payload value into the yellow cell</t>
  </si>
  <si>
    <t>Decrypted data</t>
  </si>
  <si>
    <t>Window state (**)</t>
  </si>
  <si>
    <t>Occupancy state (***)</t>
  </si>
  <si>
    <t>(**) to interpret according to bits at offset 1 and offset 3</t>
  </si>
  <si>
    <t>(***) to interpret according to bits at offset 2 and offset 4</t>
  </si>
  <si>
    <t>DO NOT MODIFY DATA BELOW !</t>
  </si>
  <si>
    <t>E4000NG LoRa payload decryption</t>
  </si>
  <si>
    <t>0318466700002B000000000019446500001B000000000018446600002A00000000001846640000360000000000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</si>
</sst>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0" borderId="3" xfId="0" applyBorder="1" applyAlignment="1"/>
    <xf numFmtId="0" fontId="1" fillId="5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topLeftCell="A37" workbookViewId="0">
      <selection activeCell="L9" sqref="L9"/>
    </sheetView>
  </sheetViews>
  <sheetFormatPr baseColWidth="10" defaultRowHeight="15" x14ac:dyDescent="0.25"/>
  <sheetData>
    <row r="1" spans="1:13" ht="36.75" thickBot="1" x14ac:dyDescent="0.6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6" spans="1:13" x14ac:dyDescent="0.25">
      <c r="A6" s="2" t="s">
        <v>51</v>
      </c>
      <c r="B6" s="41" t="s">
        <v>60</v>
      </c>
      <c r="C6" s="41"/>
      <c r="D6" s="41"/>
      <c r="E6" s="41"/>
      <c r="F6" s="41"/>
      <c r="G6" s="41"/>
      <c r="H6" s="41"/>
      <c r="I6" s="41"/>
      <c r="J6" s="41"/>
      <c r="K6" s="41"/>
    </row>
    <row r="7" spans="1:13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x14ac:dyDescent="0.25">
      <c r="A8" s="14" t="s">
        <v>52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x14ac:dyDescent="0.25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26.25" x14ac:dyDescent="0.4">
      <c r="A11" s="39" t="s">
        <v>58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x14ac:dyDescent="0.25">
      <c r="A13" s="2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x14ac:dyDescent="0.25">
      <c r="C14" s="8" t="s">
        <v>48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</row>
    <row r="15" spans="1:13" x14ac:dyDescent="0.25">
      <c r="C15" s="13" t="s">
        <v>49</v>
      </c>
      <c r="D15" s="6" t="str">
        <f>MID($B$6,(D14*2)-1,2)</f>
        <v>03</v>
      </c>
      <c r="E15" s="6" t="str">
        <f t="shared" ref="E15:K15" si="0">MID($B$6,(E14*2)-1,2)</f>
        <v>18</v>
      </c>
      <c r="F15" s="6" t="str">
        <f t="shared" si="0"/>
        <v>46</v>
      </c>
      <c r="G15" s="6" t="str">
        <f t="shared" si="0"/>
        <v>67</v>
      </c>
      <c r="H15" s="6" t="str">
        <f t="shared" si="0"/>
        <v>00</v>
      </c>
      <c r="I15" s="6" t="str">
        <f t="shared" si="0"/>
        <v>00</v>
      </c>
      <c r="J15" s="6" t="str">
        <f t="shared" si="0"/>
        <v>2B</v>
      </c>
      <c r="K15" s="6" t="str">
        <f t="shared" si="0"/>
        <v>00</v>
      </c>
    </row>
    <row r="16" spans="1:13" x14ac:dyDescent="0.25">
      <c r="C16" s="13" t="s">
        <v>50</v>
      </c>
      <c r="D16" s="6" t="str">
        <f>HEX2BIN(MID($B$6,(D14*2)-1,2),8)</f>
        <v>00000011</v>
      </c>
      <c r="E16" s="6" t="str">
        <f>HEX2BIN(MID($B$6,(E14*2)-1,2),8)</f>
        <v>00011000</v>
      </c>
      <c r="F16" s="6" t="str">
        <f t="shared" ref="F16:K16" si="1">HEX2BIN(MID($B$6,(F14*2)-1,2),8)</f>
        <v>01000110</v>
      </c>
      <c r="G16" s="6" t="str">
        <f t="shared" si="1"/>
        <v>01100111</v>
      </c>
      <c r="H16" s="6" t="str">
        <f t="shared" si="1"/>
        <v>00000000</v>
      </c>
      <c r="I16" s="6" t="str">
        <f t="shared" si="1"/>
        <v>00000000</v>
      </c>
      <c r="J16" s="6" t="str">
        <f t="shared" si="1"/>
        <v>00101011</v>
      </c>
      <c r="K16" s="6" t="str">
        <f t="shared" si="1"/>
        <v>00000000</v>
      </c>
    </row>
    <row r="18" spans="3:11" x14ac:dyDescent="0.25">
      <c r="C18" s="8" t="s">
        <v>48</v>
      </c>
      <c r="D18" s="7">
        <v>9</v>
      </c>
      <c r="E18" s="7">
        <v>10</v>
      </c>
      <c r="F18" s="7">
        <v>11</v>
      </c>
      <c r="G18" s="7">
        <v>12</v>
      </c>
      <c r="H18" s="7">
        <v>13</v>
      </c>
      <c r="I18" s="7">
        <v>14</v>
      </c>
      <c r="J18" s="7">
        <v>15</v>
      </c>
      <c r="K18" s="7">
        <v>16</v>
      </c>
    </row>
    <row r="19" spans="3:11" x14ac:dyDescent="0.25">
      <c r="C19" s="13" t="s">
        <v>49</v>
      </c>
      <c r="D19" s="6" t="str">
        <f>MID($B$6,(D18*2)-1,2)</f>
        <v>00</v>
      </c>
      <c r="E19" s="6" t="str">
        <f t="shared" ref="E19:K19" si="2">MID($B$6,(E18*2)-1,2)</f>
        <v>00</v>
      </c>
      <c r="F19" s="6" t="str">
        <f t="shared" si="2"/>
        <v>00</v>
      </c>
      <c r="G19" s="6" t="str">
        <f t="shared" si="2"/>
        <v>00</v>
      </c>
      <c r="H19" s="6" t="str">
        <f t="shared" si="2"/>
        <v>19</v>
      </c>
      <c r="I19" s="6" t="str">
        <f t="shared" si="2"/>
        <v>44</v>
      </c>
      <c r="J19" s="6" t="str">
        <f t="shared" si="2"/>
        <v>65</v>
      </c>
      <c r="K19" s="6" t="str">
        <f t="shared" si="2"/>
        <v>00</v>
      </c>
    </row>
    <row r="20" spans="3:11" x14ac:dyDescent="0.25">
      <c r="C20" s="13" t="s">
        <v>50</v>
      </c>
      <c r="D20" s="6" t="str">
        <f>HEX2BIN(MID($B$6,(D18*2)-1,2),8)</f>
        <v>00000000</v>
      </c>
      <c r="E20" s="6" t="str">
        <f>HEX2BIN(MID($B$6,(E18*2)-1,2),8)</f>
        <v>00000000</v>
      </c>
      <c r="F20" s="6" t="str">
        <f t="shared" ref="F20" si="3">HEX2BIN(MID($B$6,(F18*2)-1,2),8)</f>
        <v>00000000</v>
      </c>
      <c r="G20" s="6" t="str">
        <f t="shared" ref="G20" si="4">HEX2BIN(MID($B$6,(G18*2)-1,2),8)</f>
        <v>00000000</v>
      </c>
      <c r="H20" s="6" t="str">
        <f t="shared" ref="H20" si="5">HEX2BIN(MID($B$6,(H18*2)-1,2),8)</f>
        <v>00011001</v>
      </c>
      <c r="I20" s="6" t="str">
        <f t="shared" ref="I20" si="6">HEX2BIN(MID($B$6,(I18*2)-1,2),8)</f>
        <v>01000100</v>
      </c>
      <c r="J20" s="6" t="str">
        <f t="shared" ref="J20" si="7">HEX2BIN(MID($B$6,(J18*2)-1,2),8)</f>
        <v>01100101</v>
      </c>
      <c r="K20" s="6" t="str">
        <f t="shared" ref="K20" si="8">HEX2BIN(MID($B$6,(K18*2)-1,2),8)</f>
        <v>00000000</v>
      </c>
    </row>
    <row r="22" spans="3:11" x14ac:dyDescent="0.25">
      <c r="C22" s="8" t="s">
        <v>48</v>
      </c>
      <c r="D22" s="7">
        <v>17</v>
      </c>
      <c r="E22" s="7">
        <v>18</v>
      </c>
      <c r="F22" s="7">
        <v>19</v>
      </c>
      <c r="G22" s="7">
        <v>20</v>
      </c>
      <c r="H22" s="7">
        <v>21</v>
      </c>
      <c r="I22" s="7">
        <v>22</v>
      </c>
      <c r="J22" s="7">
        <v>23</v>
      </c>
      <c r="K22" s="7">
        <v>24</v>
      </c>
    </row>
    <row r="23" spans="3:11" x14ac:dyDescent="0.25">
      <c r="C23" s="13" t="s">
        <v>49</v>
      </c>
      <c r="D23" s="6" t="str">
        <f>MID($B$6,(D22*2)-1,2)</f>
        <v>00</v>
      </c>
      <c r="E23" s="6" t="str">
        <f t="shared" ref="E23:K23" si="9">MID($B$6,(E22*2)-1,2)</f>
        <v>1B</v>
      </c>
      <c r="F23" s="6" t="str">
        <f t="shared" si="9"/>
        <v>00</v>
      </c>
      <c r="G23" s="6" t="str">
        <f t="shared" si="9"/>
        <v>00</v>
      </c>
      <c r="H23" s="6" t="str">
        <f t="shared" si="9"/>
        <v>00</v>
      </c>
      <c r="I23" s="6" t="str">
        <f t="shared" si="9"/>
        <v>00</v>
      </c>
      <c r="J23" s="6" t="str">
        <f t="shared" si="9"/>
        <v>00</v>
      </c>
      <c r="K23" s="6" t="str">
        <f t="shared" si="9"/>
        <v>18</v>
      </c>
    </row>
    <row r="24" spans="3:11" x14ac:dyDescent="0.25">
      <c r="C24" s="13" t="s">
        <v>50</v>
      </c>
      <c r="D24" s="6" t="str">
        <f>HEX2BIN(MID($B$6,(D22*2)-1,2),8)</f>
        <v>00000000</v>
      </c>
      <c r="E24" s="6" t="str">
        <f>HEX2BIN(MID($B$6,(E22*2)-1,2),8)</f>
        <v>00011011</v>
      </c>
      <c r="F24" s="6" t="str">
        <f t="shared" ref="F24" si="10">HEX2BIN(MID($B$6,(F22*2)-1,2),8)</f>
        <v>00000000</v>
      </c>
      <c r="G24" s="6" t="str">
        <f t="shared" ref="G24" si="11">HEX2BIN(MID($B$6,(G22*2)-1,2),8)</f>
        <v>00000000</v>
      </c>
      <c r="H24" s="6" t="str">
        <f t="shared" ref="H24" si="12">HEX2BIN(MID($B$6,(H22*2)-1,2),8)</f>
        <v>00000000</v>
      </c>
      <c r="I24" s="6" t="str">
        <f t="shared" ref="I24" si="13">HEX2BIN(MID($B$6,(I22*2)-1,2),8)</f>
        <v>00000000</v>
      </c>
      <c r="J24" s="6" t="str">
        <f t="shared" ref="J24" si="14">HEX2BIN(MID($B$6,(J22*2)-1,2),8)</f>
        <v>00000000</v>
      </c>
      <c r="K24" s="6" t="str">
        <f t="shared" ref="K24" si="15">HEX2BIN(MID($B$6,(K22*2)-1,2),8)</f>
        <v>00011000</v>
      </c>
    </row>
    <row r="26" spans="3:11" x14ac:dyDescent="0.25">
      <c r="C26" s="8" t="s">
        <v>48</v>
      </c>
      <c r="D26" s="7">
        <v>25</v>
      </c>
      <c r="E26" s="7">
        <v>26</v>
      </c>
      <c r="F26" s="7">
        <v>27</v>
      </c>
      <c r="G26" s="7">
        <v>28</v>
      </c>
      <c r="H26" s="7">
        <v>29</v>
      </c>
      <c r="I26" s="7">
        <v>30</v>
      </c>
      <c r="J26" s="7">
        <v>31</v>
      </c>
      <c r="K26" s="7">
        <v>32</v>
      </c>
    </row>
    <row r="27" spans="3:11" x14ac:dyDescent="0.25">
      <c r="C27" s="13" t="s">
        <v>49</v>
      </c>
      <c r="D27" s="6" t="str">
        <f>MID($B$6,(D26*2)-1,2)</f>
        <v>44</v>
      </c>
      <c r="E27" s="6" t="str">
        <f t="shared" ref="E27:K27" si="16">MID($B$6,(E26*2)-1,2)</f>
        <v>66</v>
      </c>
      <c r="F27" s="6" t="str">
        <f t="shared" si="16"/>
        <v>00</v>
      </c>
      <c r="G27" s="6" t="str">
        <f t="shared" si="16"/>
        <v>00</v>
      </c>
      <c r="H27" s="6" t="str">
        <f t="shared" si="16"/>
        <v>2A</v>
      </c>
      <c r="I27" s="6" t="str">
        <f t="shared" si="16"/>
        <v>00</v>
      </c>
      <c r="J27" s="6" t="str">
        <f t="shared" si="16"/>
        <v>00</v>
      </c>
      <c r="K27" s="6" t="str">
        <f t="shared" si="16"/>
        <v>00</v>
      </c>
    </row>
    <row r="28" spans="3:11" x14ac:dyDescent="0.25">
      <c r="C28" s="13" t="s">
        <v>50</v>
      </c>
      <c r="D28" s="6" t="str">
        <f>HEX2BIN(MID($B$6,(D26*2)-1,2),8)</f>
        <v>01000100</v>
      </c>
      <c r="E28" s="6" t="str">
        <f>HEX2BIN(MID($B$6,(E26*2)-1,2),8)</f>
        <v>01100110</v>
      </c>
      <c r="F28" s="6" t="str">
        <f t="shared" ref="F28" si="17">HEX2BIN(MID($B$6,(F26*2)-1,2),8)</f>
        <v>00000000</v>
      </c>
      <c r="G28" s="6" t="str">
        <f t="shared" ref="G28" si="18">HEX2BIN(MID($B$6,(G26*2)-1,2),8)</f>
        <v>00000000</v>
      </c>
      <c r="H28" s="6" t="str">
        <f t="shared" ref="H28" si="19">HEX2BIN(MID($B$6,(H26*2)-1,2),8)</f>
        <v>00101010</v>
      </c>
      <c r="I28" s="6" t="str">
        <f t="shared" ref="I28" si="20">HEX2BIN(MID($B$6,(I26*2)-1,2),8)</f>
        <v>00000000</v>
      </c>
      <c r="J28" s="6" t="str">
        <f t="shared" ref="J28" si="21">HEX2BIN(MID($B$6,(J26*2)-1,2),8)</f>
        <v>00000000</v>
      </c>
      <c r="K28" s="6" t="str">
        <f t="shared" ref="K28" si="22">HEX2BIN(MID($B$6,(K26*2)-1,2),8)</f>
        <v>00000000</v>
      </c>
    </row>
    <row r="30" spans="3:11" x14ac:dyDescent="0.25">
      <c r="C30" s="8" t="s">
        <v>48</v>
      </c>
      <c r="D30" s="7">
        <v>33</v>
      </c>
      <c r="E30" s="7">
        <v>34</v>
      </c>
      <c r="F30" s="7">
        <v>35</v>
      </c>
      <c r="G30" s="7">
        <v>36</v>
      </c>
      <c r="H30" s="7">
        <v>37</v>
      </c>
      <c r="I30" s="7">
        <v>38</v>
      </c>
      <c r="J30" s="7">
        <v>39</v>
      </c>
      <c r="K30" s="7">
        <v>40</v>
      </c>
    </row>
    <row r="31" spans="3:11" x14ac:dyDescent="0.25">
      <c r="C31" s="13" t="s">
        <v>49</v>
      </c>
      <c r="D31" s="6" t="str">
        <f>MID($B$6,(D30*2)-1,2)</f>
        <v>00</v>
      </c>
      <c r="E31" s="6" t="str">
        <f t="shared" ref="E31:K31" si="23">MID($B$6,(E30*2)-1,2)</f>
        <v>00</v>
      </c>
      <c r="F31" s="6" t="str">
        <f t="shared" si="23"/>
        <v>18</v>
      </c>
      <c r="G31" s="6" t="str">
        <f t="shared" si="23"/>
        <v>46</v>
      </c>
      <c r="H31" s="6" t="str">
        <f t="shared" si="23"/>
        <v>64</v>
      </c>
      <c r="I31" s="6" t="str">
        <f t="shared" si="23"/>
        <v>00</v>
      </c>
      <c r="J31" s="6" t="str">
        <f t="shared" si="23"/>
        <v>00</v>
      </c>
      <c r="K31" s="6" t="str">
        <f t="shared" si="23"/>
        <v>36</v>
      </c>
    </row>
    <row r="32" spans="3:11" x14ac:dyDescent="0.25">
      <c r="C32" s="13" t="s">
        <v>50</v>
      </c>
      <c r="D32" s="6" t="str">
        <f>HEX2BIN(MID($B$6,(D30*2)-1,2),8)</f>
        <v>00000000</v>
      </c>
      <c r="E32" s="6" t="str">
        <f>HEX2BIN(MID($B$6,(E30*2)-1,2),8)</f>
        <v>00000000</v>
      </c>
      <c r="F32" s="6" t="str">
        <f t="shared" ref="F32" si="24">HEX2BIN(MID($B$6,(F30*2)-1,2),8)</f>
        <v>00011000</v>
      </c>
      <c r="G32" s="6" t="str">
        <f t="shared" ref="G32" si="25">HEX2BIN(MID($B$6,(G30*2)-1,2),8)</f>
        <v>01000110</v>
      </c>
      <c r="H32" s="6" t="str">
        <f t="shared" ref="H32" si="26">HEX2BIN(MID($B$6,(H30*2)-1,2),8)</f>
        <v>01100100</v>
      </c>
      <c r="I32" s="6" t="str">
        <f t="shared" ref="I32" si="27">HEX2BIN(MID($B$6,(I30*2)-1,2),8)</f>
        <v>00000000</v>
      </c>
      <c r="J32" s="6" t="str">
        <f t="shared" ref="J32" si="28">HEX2BIN(MID($B$6,(J30*2)-1,2),8)</f>
        <v>00000000</v>
      </c>
      <c r="K32" s="6" t="str">
        <f t="shared" ref="K32" si="29">HEX2BIN(MID($B$6,(K30*2)-1,2),8)</f>
        <v>00110110</v>
      </c>
    </row>
    <row r="34" spans="1:13" x14ac:dyDescent="0.25">
      <c r="C34" s="8" t="s">
        <v>48</v>
      </c>
      <c r="D34" s="7">
        <v>41</v>
      </c>
      <c r="E34" s="7">
        <v>42</v>
      </c>
      <c r="F34" s="7">
        <v>43</v>
      </c>
      <c r="G34" s="7">
        <v>44</v>
      </c>
      <c r="H34" s="7">
        <v>45</v>
      </c>
    </row>
    <row r="35" spans="1:13" x14ac:dyDescent="0.25">
      <c r="C35" s="13" t="s">
        <v>49</v>
      </c>
      <c r="D35" s="6" t="str">
        <f>MID($B$6,(D34*2)-1,2)</f>
        <v>00</v>
      </c>
      <c r="E35" s="6" t="str">
        <f t="shared" ref="E35:H35" si="30">MID($B$6,(E34*2)-1,2)</f>
        <v>00</v>
      </c>
      <c r="F35" s="6" t="str">
        <f t="shared" si="30"/>
        <v>00</v>
      </c>
      <c r="G35" s="6" t="str">
        <f t="shared" si="30"/>
        <v>00</v>
      </c>
      <c r="H35" s="6" t="str">
        <f t="shared" si="30"/>
        <v>00</v>
      </c>
    </row>
    <row r="36" spans="1:13" x14ac:dyDescent="0.25">
      <c r="C36" s="13" t="s">
        <v>50</v>
      </c>
      <c r="D36" s="6" t="str">
        <f>HEX2BIN(MID($B$6,(D34*2)-1,2),8)</f>
        <v>00000000</v>
      </c>
      <c r="E36" s="6" t="str">
        <f>HEX2BIN(MID($B$6,(E34*2)-1,2),8)</f>
        <v>00000000</v>
      </c>
      <c r="F36" s="6" t="str">
        <f t="shared" ref="F36" si="31">HEX2BIN(MID($B$6,(F34*2)-1,2),8)</f>
        <v>00000000</v>
      </c>
      <c r="G36" s="6" t="str">
        <f t="shared" ref="G36" si="32">HEX2BIN(MID($B$6,(G34*2)-1,2),8)</f>
        <v>00000000</v>
      </c>
      <c r="H36" s="6" t="str">
        <f t="shared" ref="H36" si="33">HEX2BIN(MID($B$6,(H34*2)-1,2),8)</f>
        <v>00000000</v>
      </c>
    </row>
    <row r="39" spans="1:13" x14ac:dyDescent="0.25">
      <c r="A39" s="2" t="s">
        <v>1</v>
      </c>
      <c r="C39" t="str">
        <f>D16&amp;E16&amp;F16&amp;G16&amp;H16&amp;I16&amp;J16&amp;K16&amp;D20&amp;E20&amp;F20&amp;G20&amp;H20&amp;I20&amp;J20&amp;K20&amp;D24&amp;E24&amp;F24&amp;G24&amp;H24&amp;I24&amp;J24&amp;K24&amp;D28&amp;E28&amp;F28&amp;G28&amp;H28&amp;I28&amp;J28&amp;K28&amp;D32&amp;E32&amp;F32&amp;G32&amp;H32&amp;I32&amp;J32&amp;K32&amp;D36&amp;E36&amp;F36&amp;G36&amp;H36</f>
        <v>000000110001100001000110011001110000000000000000001010110000000000000000000000000000000000000000000110010100010001100101000000000000000000011011000000000000000000000000000000000000000000011000010001000110011000000000000000000010101000000000000000000000000000000000000000000001100001000110011001000000000000000000001101100000000000000000000000000000000000000000</v>
      </c>
    </row>
    <row r="40" spans="1:13" x14ac:dyDescent="0.25">
      <c r="A40" s="2"/>
    </row>
    <row r="43" spans="1:13" ht="26.25" x14ac:dyDescent="0.4">
      <c r="A43" s="36" t="s">
        <v>53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spans="1:13" x14ac:dyDescent="0.25">
      <c r="C44" s="4"/>
      <c r="D44" s="4"/>
    </row>
    <row r="45" spans="1:13" x14ac:dyDescent="0.25">
      <c r="C45" s="4"/>
      <c r="D45" s="4"/>
    </row>
    <row r="46" spans="1:13" x14ac:dyDescent="0.25">
      <c r="A46" s="22" t="s">
        <v>41</v>
      </c>
      <c r="B46" s="23"/>
      <c r="C46" s="23"/>
      <c r="D46" s="23"/>
      <c r="E46" s="24"/>
    </row>
    <row r="47" spans="1:13" x14ac:dyDescent="0.25">
      <c r="A47" s="15" t="s">
        <v>7</v>
      </c>
      <c r="B47" s="15" t="s">
        <v>8</v>
      </c>
      <c r="C47" s="21" t="s">
        <v>39</v>
      </c>
      <c r="D47" s="21"/>
      <c r="E47" s="15" t="s">
        <v>40</v>
      </c>
    </row>
    <row r="48" spans="1:13" x14ac:dyDescent="0.25">
      <c r="A48" s="16">
        <v>0</v>
      </c>
      <c r="B48" s="16">
        <v>1</v>
      </c>
      <c r="C48" s="25" t="s">
        <v>42</v>
      </c>
      <c r="D48" s="25"/>
      <c r="E48" s="17" t="str">
        <f>MID($C$39,1,1)</f>
        <v>0</v>
      </c>
    </row>
    <row r="49" spans="1:13" x14ac:dyDescent="0.25">
      <c r="A49" s="16">
        <f>A48+B48</f>
        <v>1</v>
      </c>
      <c r="B49" s="16">
        <v>1</v>
      </c>
      <c r="C49" s="25" t="s">
        <v>33</v>
      </c>
      <c r="D49" s="25"/>
      <c r="E49" s="17" t="str">
        <f>IF(MID($C$39,2,1)="1","True","False")</f>
        <v>False</v>
      </c>
    </row>
    <row r="50" spans="1:13" x14ac:dyDescent="0.25">
      <c r="A50" s="16">
        <f t="shared" ref="A50:A54" si="34">A49+B49</f>
        <v>2</v>
      </c>
      <c r="B50" s="16">
        <v>1</v>
      </c>
      <c r="C50" s="25" t="s">
        <v>32</v>
      </c>
      <c r="D50" s="25"/>
      <c r="E50" s="17" t="str">
        <f>IF(MID($C$39,3,1)="1","True","False")</f>
        <v>False</v>
      </c>
    </row>
    <row r="51" spans="1:13" x14ac:dyDescent="0.25">
      <c r="A51" s="16">
        <f t="shared" si="34"/>
        <v>3</v>
      </c>
      <c r="B51" s="16">
        <v>1</v>
      </c>
      <c r="C51" s="25" t="s">
        <v>38</v>
      </c>
      <c r="D51" s="25"/>
      <c r="E51" s="17" t="str">
        <f>IF(MID($C$39,4,1)="1","True","False")</f>
        <v>False</v>
      </c>
    </row>
    <row r="52" spans="1:13" x14ac:dyDescent="0.25">
      <c r="A52" s="16">
        <f t="shared" si="34"/>
        <v>4</v>
      </c>
      <c r="B52" s="16">
        <v>1</v>
      </c>
      <c r="C52" s="25" t="s">
        <v>34</v>
      </c>
      <c r="D52" s="25"/>
      <c r="E52" s="17" t="str">
        <f>IF(MID($C$39,5,1)="1","True","False")</f>
        <v>False</v>
      </c>
    </row>
    <row r="53" spans="1:13" x14ac:dyDescent="0.25">
      <c r="A53" s="16">
        <f t="shared" si="34"/>
        <v>5</v>
      </c>
      <c r="B53" s="16">
        <v>1</v>
      </c>
      <c r="C53" s="25" t="s">
        <v>35</v>
      </c>
      <c r="D53" s="25"/>
      <c r="E53" s="17" t="str">
        <f>IF(MID($C$39,6,1)="1","True","False")</f>
        <v>False</v>
      </c>
    </row>
    <row r="54" spans="1:13" x14ac:dyDescent="0.25">
      <c r="A54" s="16">
        <f t="shared" si="34"/>
        <v>6</v>
      </c>
      <c r="B54" s="16">
        <v>1</v>
      </c>
      <c r="C54" s="25" t="s">
        <v>36</v>
      </c>
      <c r="D54" s="25"/>
      <c r="E54" s="17" t="str">
        <f>IF(MID($C$39,7,1)="1","True","False")</f>
        <v>True</v>
      </c>
    </row>
    <row r="55" spans="1:13" x14ac:dyDescent="0.25">
      <c r="A55" s="16">
        <f t="shared" ref="A55" si="35">A54+B54</f>
        <v>7</v>
      </c>
      <c r="B55" s="16">
        <v>1</v>
      </c>
      <c r="C55" s="25" t="s">
        <v>37</v>
      </c>
      <c r="D55" s="25"/>
      <c r="E55" s="17" t="str">
        <f>IF(MID($C$39,8,1)="1","True","False")</f>
        <v>True</v>
      </c>
    </row>
    <row r="56" spans="1:13" x14ac:dyDescent="0.25">
      <c r="C56" s="4"/>
      <c r="D56" s="4"/>
    </row>
    <row r="57" spans="1:13" x14ac:dyDescent="0.25">
      <c r="C57" s="4"/>
      <c r="D57" s="4"/>
    </row>
    <row r="58" spans="1:13" x14ac:dyDescent="0.25">
      <c r="C58" s="4"/>
      <c r="D58" s="4"/>
    </row>
    <row r="59" spans="1:13" x14ac:dyDescent="0.25">
      <c r="A59" s="22" t="s">
        <v>44</v>
      </c>
      <c r="B59" s="23"/>
      <c r="C59" s="23"/>
      <c r="D59" s="23"/>
      <c r="E59" s="23"/>
      <c r="F59" s="24"/>
      <c r="H59" s="22" t="s">
        <v>45</v>
      </c>
      <c r="I59" s="23"/>
      <c r="J59" s="23"/>
      <c r="K59" s="23"/>
      <c r="L59" s="23"/>
      <c r="M59" s="24"/>
    </row>
    <row r="60" spans="1:13" x14ac:dyDescent="0.25">
      <c r="A60" s="12" t="s">
        <v>7</v>
      </c>
      <c r="B60" s="12" t="s">
        <v>8</v>
      </c>
      <c r="C60" s="26" t="s">
        <v>43</v>
      </c>
      <c r="D60" s="26"/>
      <c r="E60" s="31" t="s">
        <v>40</v>
      </c>
      <c r="F60" s="32"/>
      <c r="H60" s="12" t="s">
        <v>7</v>
      </c>
      <c r="I60" s="12" t="s">
        <v>8</v>
      </c>
      <c r="J60" s="31" t="s">
        <v>39</v>
      </c>
      <c r="K60" s="32"/>
      <c r="L60" s="31" t="s">
        <v>40</v>
      </c>
      <c r="M60" s="32"/>
    </row>
    <row r="61" spans="1:13" x14ac:dyDescent="0.25">
      <c r="A61" s="12">
        <f>A55+B55</f>
        <v>8</v>
      </c>
      <c r="B61" s="12">
        <v>8</v>
      </c>
      <c r="C61" s="18" t="s">
        <v>2</v>
      </c>
      <c r="D61" s="18"/>
      <c r="E61" s="9">
        <f>(BIN2DEC(MID($C$39,A61+1,B61))*5000)/255</f>
        <v>470.58823529411762</v>
      </c>
      <c r="F61" s="10" t="s">
        <v>5</v>
      </c>
      <c r="H61" s="12">
        <f>A75+B75</f>
        <v>96</v>
      </c>
      <c r="I61" s="12">
        <v>8</v>
      </c>
      <c r="J61" s="18" t="s">
        <v>16</v>
      </c>
      <c r="K61" s="18"/>
      <c r="L61" s="9">
        <f>(BIN2DEC(MID($C$39,H61+1,I61))*5000)/255</f>
        <v>490.19607843137254</v>
      </c>
      <c r="M61" s="10" t="s">
        <v>5</v>
      </c>
    </row>
    <row r="62" spans="1:13" x14ac:dyDescent="0.25">
      <c r="A62" s="12">
        <f t="shared" ref="A62:A64" si="36">A61+B61</f>
        <v>16</v>
      </c>
      <c r="B62" s="12">
        <v>8</v>
      </c>
      <c r="C62" s="18" t="s">
        <v>4</v>
      </c>
      <c r="D62" s="18"/>
      <c r="E62" s="9">
        <f>BIN2DEC(MID($C$39,A62+1,B62))/2</f>
        <v>35</v>
      </c>
      <c r="F62" s="10" t="s">
        <v>14</v>
      </c>
      <c r="H62" s="12">
        <f t="shared" ref="H62:H64" si="37">H61+I61</f>
        <v>104</v>
      </c>
      <c r="I62" s="12">
        <v>8</v>
      </c>
      <c r="J62" s="18" t="s">
        <v>18</v>
      </c>
      <c r="K62" s="18"/>
      <c r="L62" s="9">
        <f>BIN2DEC(MID($C$39,H62+1,I62))/2</f>
        <v>34</v>
      </c>
      <c r="M62" s="10" t="s">
        <v>14</v>
      </c>
    </row>
    <row r="63" spans="1:13" x14ac:dyDescent="0.25">
      <c r="A63" s="12">
        <f t="shared" si="36"/>
        <v>24</v>
      </c>
      <c r="B63" s="12">
        <v>8</v>
      </c>
      <c r="C63" s="18" t="s">
        <v>3</v>
      </c>
      <c r="D63" s="18"/>
      <c r="E63" s="9">
        <f>BIN2DEC(MID($C$39,A63+1,B63))/5</f>
        <v>20.6</v>
      </c>
      <c r="F63" s="10" t="s">
        <v>6</v>
      </c>
      <c r="H63" s="12">
        <f t="shared" si="37"/>
        <v>112</v>
      </c>
      <c r="I63" s="12">
        <v>8</v>
      </c>
      <c r="J63" s="18" t="s">
        <v>17</v>
      </c>
      <c r="K63" s="18"/>
      <c r="L63" s="9">
        <f>BIN2DEC(MID($C$39,H63+1,I63))/5</f>
        <v>20.2</v>
      </c>
      <c r="M63" s="10" t="s">
        <v>6</v>
      </c>
    </row>
    <row r="64" spans="1:13" x14ac:dyDescent="0.25">
      <c r="A64" s="12">
        <f t="shared" si="36"/>
        <v>32</v>
      </c>
      <c r="B64" s="12">
        <v>8</v>
      </c>
      <c r="C64" s="18" t="s">
        <v>9</v>
      </c>
      <c r="D64" s="18"/>
      <c r="E64" s="11"/>
      <c r="F64" s="10"/>
      <c r="H64" s="12">
        <f t="shared" si="37"/>
        <v>120</v>
      </c>
      <c r="I64" s="12">
        <v>8</v>
      </c>
      <c r="J64" s="18" t="s">
        <v>9</v>
      </c>
      <c r="K64" s="18"/>
      <c r="L64" s="11"/>
      <c r="M64" s="10"/>
    </row>
    <row r="65" spans="1:13" x14ac:dyDescent="0.25">
      <c r="A65" s="12"/>
      <c r="B65" s="12"/>
      <c r="C65" s="18"/>
      <c r="D65" s="18"/>
      <c r="E65" s="11"/>
      <c r="F65" s="10"/>
      <c r="H65" s="12"/>
      <c r="I65" s="12"/>
      <c r="J65" s="18"/>
      <c r="K65" s="18"/>
      <c r="L65" s="11"/>
      <c r="M65" s="10"/>
    </row>
    <row r="66" spans="1:13" x14ac:dyDescent="0.25">
      <c r="A66" s="12">
        <f>A64+B64</f>
        <v>40</v>
      </c>
      <c r="B66" s="12">
        <v>16</v>
      </c>
      <c r="C66" s="18" t="s">
        <v>10</v>
      </c>
      <c r="D66" s="18"/>
      <c r="E66" s="9">
        <f>((BIN2DEC(MID($C$39,A66+1,B66/2))*256)+(BIN2DEC(MID($C$39,A66+(B66/2)+1,B66/2))))*10</f>
        <v>430</v>
      </c>
      <c r="F66" s="10" t="s">
        <v>15</v>
      </c>
      <c r="H66" s="12">
        <f>H64+I64</f>
        <v>128</v>
      </c>
      <c r="I66" s="12">
        <v>16</v>
      </c>
      <c r="J66" s="18" t="s">
        <v>19</v>
      </c>
      <c r="K66" s="18"/>
      <c r="L66" s="9">
        <f>((BIN2DEC(MID($C$39,H66+1,I66/2))*256)+(BIN2DEC(MID($C$39,H66+(I66/2)+1,I66/2))))*10</f>
        <v>270</v>
      </c>
      <c r="M66" s="10" t="s">
        <v>15</v>
      </c>
    </row>
    <row r="67" spans="1:13" x14ac:dyDescent="0.25">
      <c r="A67" s="12"/>
      <c r="B67" s="12"/>
      <c r="C67" s="18"/>
      <c r="D67" s="18"/>
      <c r="E67" s="11"/>
      <c r="F67" s="10"/>
      <c r="H67" s="12"/>
      <c r="I67" s="12"/>
      <c r="J67" s="18"/>
      <c r="K67" s="18"/>
      <c r="L67" s="11"/>
      <c r="M67" s="10"/>
    </row>
    <row r="68" spans="1:13" x14ac:dyDescent="0.25">
      <c r="A68" s="12">
        <f>A66+B66</f>
        <v>56</v>
      </c>
      <c r="B68" s="12">
        <v>9</v>
      </c>
      <c r="C68" s="18" t="s">
        <v>11</v>
      </c>
      <c r="D68" s="18"/>
      <c r="E68" s="9">
        <f>BIN2DEC(MID($C$39,A68+1,B68))</f>
        <v>0</v>
      </c>
      <c r="F68" s="10" t="s">
        <v>15</v>
      </c>
      <c r="H68" s="12">
        <f>H66+I66</f>
        <v>144</v>
      </c>
      <c r="I68" s="12">
        <v>9</v>
      </c>
      <c r="J68" s="18" t="s">
        <v>20</v>
      </c>
      <c r="K68" s="18"/>
      <c r="L68" s="9">
        <f>BIN2DEC(MID($C$39,H68+1,I68))</f>
        <v>0</v>
      </c>
      <c r="M68" s="10" t="s">
        <v>15</v>
      </c>
    </row>
    <row r="69" spans="1:13" x14ac:dyDescent="0.25">
      <c r="A69" s="12">
        <f>A68+B68</f>
        <v>65</v>
      </c>
      <c r="B69" s="12">
        <v>9</v>
      </c>
      <c r="C69" s="18" t="s">
        <v>12</v>
      </c>
      <c r="D69" s="18"/>
      <c r="E69" s="9">
        <f t="shared" ref="E69:E70" si="38">BIN2DEC(MID($C$39,A69+1,B69))</f>
        <v>0</v>
      </c>
      <c r="F69" s="10" t="s">
        <v>15</v>
      </c>
      <c r="H69" s="12">
        <f>H68+I68</f>
        <v>153</v>
      </c>
      <c r="I69" s="12">
        <v>9</v>
      </c>
      <c r="J69" s="18" t="s">
        <v>21</v>
      </c>
      <c r="K69" s="18"/>
      <c r="L69" s="9">
        <f t="shared" ref="L69:L70" si="39">BIN2DEC(MID($C$39,H69+1,I69))</f>
        <v>0</v>
      </c>
      <c r="M69" s="10" t="s">
        <v>15</v>
      </c>
    </row>
    <row r="70" spans="1:13" x14ac:dyDescent="0.25">
      <c r="A70" s="12">
        <f>A69+B69</f>
        <v>74</v>
      </c>
      <c r="B70" s="12">
        <v>9</v>
      </c>
      <c r="C70" s="18" t="s">
        <v>13</v>
      </c>
      <c r="D70" s="18"/>
      <c r="E70" s="9">
        <f t="shared" si="38"/>
        <v>0</v>
      </c>
      <c r="F70" s="10" t="s">
        <v>15</v>
      </c>
      <c r="H70" s="12">
        <f>H69+I69</f>
        <v>162</v>
      </c>
      <c r="I70" s="12">
        <v>9</v>
      </c>
      <c r="J70" s="18" t="s">
        <v>22</v>
      </c>
      <c r="K70" s="18"/>
      <c r="L70" s="9">
        <f t="shared" si="39"/>
        <v>0</v>
      </c>
      <c r="M70" s="10" t="s">
        <v>15</v>
      </c>
    </row>
    <row r="71" spans="1:13" x14ac:dyDescent="0.25">
      <c r="A71" s="12">
        <f>A70+B70</f>
        <v>83</v>
      </c>
      <c r="B71" s="12">
        <v>5</v>
      </c>
      <c r="C71" s="19" t="s">
        <v>31</v>
      </c>
      <c r="D71" s="20"/>
      <c r="E71" s="9"/>
      <c r="F71" s="10"/>
      <c r="H71" s="12">
        <f>H70+I70</f>
        <v>171</v>
      </c>
      <c r="I71" s="12">
        <v>5</v>
      </c>
      <c r="J71" s="19" t="s">
        <v>31</v>
      </c>
      <c r="K71" s="20"/>
      <c r="L71" s="9"/>
      <c r="M71" s="10"/>
    </row>
    <row r="72" spans="1:13" x14ac:dyDescent="0.25">
      <c r="A72" s="12"/>
      <c r="B72" s="12"/>
      <c r="C72" s="19"/>
      <c r="D72" s="20"/>
      <c r="E72" s="9"/>
      <c r="F72" s="10"/>
      <c r="H72" s="12"/>
      <c r="I72" s="12"/>
      <c r="J72" s="19"/>
      <c r="K72" s="20"/>
      <c r="L72" s="9"/>
      <c r="M72" s="10"/>
    </row>
    <row r="73" spans="1:13" x14ac:dyDescent="0.25">
      <c r="A73" s="12">
        <f>A71+B71</f>
        <v>88</v>
      </c>
      <c r="B73" s="12">
        <v>6</v>
      </c>
      <c r="C73" s="19" t="s">
        <v>30</v>
      </c>
      <c r="D73" s="20"/>
      <c r="E73" s="9"/>
      <c r="F73" s="10"/>
      <c r="H73" s="12">
        <f>H71+I71</f>
        <v>176</v>
      </c>
      <c r="I73" s="12">
        <v>6</v>
      </c>
      <c r="J73" s="19" t="s">
        <v>30</v>
      </c>
      <c r="K73" s="20"/>
      <c r="L73" s="9"/>
      <c r="M73" s="10"/>
    </row>
    <row r="74" spans="1:13" x14ac:dyDescent="0.25">
      <c r="A74" s="12">
        <f>A73+B73</f>
        <v>94</v>
      </c>
      <c r="B74" s="12">
        <v>1</v>
      </c>
      <c r="C74" s="19" t="s">
        <v>54</v>
      </c>
      <c r="D74" s="20"/>
      <c r="E74" s="29" t="str">
        <f>IF(MID($C$39,A74+1,1)="1","Opened","Closed")</f>
        <v>Closed</v>
      </c>
      <c r="F74" s="30"/>
      <c r="H74" s="12">
        <f>H73+I73</f>
        <v>182</v>
      </c>
      <c r="I74" s="12">
        <v>1</v>
      </c>
      <c r="J74" s="19" t="s">
        <v>54</v>
      </c>
      <c r="K74" s="20"/>
      <c r="L74" s="29" t="str">
        <f>IF(MID($C$39,H74+1,1)="1","Opened","Closed")</f>
        <v>Closed</v>
      </c>
      <c r="M74" s="30"/>
    </row>
    <row r="75" spans="1:13" x14ac:dyDescent="0.25">
      <c r="A75" s="12">
        <f>A74+B74</f>
        <v>95</v>
      </c>
      <c r="B75" s="12">
        <v>1</v>
      </c>
      <c r="C75" s="19" t="s">
        <v>55</v>
      </c>
      <c r="D75" s="20"/>
      <c r="E75" s="29" t="str">
        <f>IF(MID($C$39,A75+1,1)="1","Occupied","Unoccupied")</f>
        <v>Unoccupied</v>
      </c>
      <c r="F75" s="30"/>
      <c r="H75" s="12">
        <f>H74+I74</f>
        <v>183</v>
      </c>
      <c r="I75" s="12">
        <v>1</v>
      </c>
      <c r="J75" s="19" t="s">
        <v>55</v>
      </c>
      <c r="K75" s="20"/>
      <c r="L75" s="29" t="str">
        <f>IF(MID($C$39,H75+1,1)="1","Occupied","Unoccupied")</f>
        <v>Unoccupied</v>
      </c>
      <c r="M75" s="30"/>
    </row>
    <row r="76" spans="1:13" x14ac:dyDescent="0.25">
      <c r="C76" s="27"/>
      <c r="D76" s="27"/>
      <c r="E76" s="3"/>
    </row>
    <row r="77" spans="1:13" x14ac:dyDescent="0.25">
      <c r="C77" s="4"/>
      <c r="D77" s="4"/>
      <c r="E77" s="3"/>
    </row>
    <row r="78" spans="1:13" x14ac:dyDescent="0.25">
      <c r="C78" s="4"/>
      <c r="D78" s="4"/>
      <c r="E78" s="3"/>
    </row>
    <row r="79" spans="1:13" x14ac:dyDescent="0.25">
      <c r="A79" s="22" t="s">
        <v>46</v>
      </c>
      <c r="B79" s="23"/>
      <c r="C79" s="23"/>
      <c r="D79" s="23"/>
      <c r="E79" s="23"/>
      <c r="F79" s="24"/>
      <c r="H79" s="22" t="s">
        <v>47</v>
      </c>
      <c r="I79" s="23"/>
      <c r="J79" s="23"/>
      <c r="K79" s="23"/>
      <c r="L79" s="23"/>
      <c r="M79" s="24"/>
    </row>
    <row r="80" spans="1:13" x14ac:dyDescent="0.25">
      <c r="A80" s="12" t="s">
        <v>7</v>
      </c>
      <c r="B80" s="12" t="s">
        <v>8</v>
      </c>
      <c r="C80" s="31" t="s">
        <v>39</v>
      </c>
      <c r="D80" s="32"/>
      <c r="E80" s="31" t="s">
        <v>40</v>
      </c>
      <c r="F80" s="32"/>
      <c r="H80" s="12" t="s">
        <v>7</v>
      </c>
      <c r="I80" s="12" t="s">
        <v>8</v>
      </c>
      <c r="J80" s="31" t="s">
        <v>39</v>
      </c>
      <c r="K80" s="32"/>
      <c r="L80" s="31" t="s">
        <v>40</v>
      </c>
      <c r="M80" s="32"/>
    </row>
    <row r="81" spans="1:13" x14ac:dyDescent="0.25">
      <c r="A81" s="12">
        <f>H75+I75</f>
        <v>184</v>
      </c>
      <c r="B81" s="12">
        <v>8</v>
      </c>
      <c r="C81" s="18" t="s">
        <v>23</v>
      </c>
      <c r="D81" s="18"/>
      <c r="E81" s="9">
        <f>(BIN2DEC(MID($C$39,A81+1,B81))*5000)/255</f>
        <v>470.58823529411762</v>
      </c>
      <c r="F81" s="10" t="s">
        <v>5</v>
      </c>
      <c r="H81" s="12">
        <f>A95+B95</f>
        <v>272</v>
      </c>
      <c r="I81" s="12">
        <v>8</v>
      </c>
      <c r="J81" s="18" t="s">
        <v>23</v>
      </c>
      <c r="K81" s="18"/>
      <c r="L81" s="9">
        <f>(BIN2DEC(MID($C$39,H81+1,I81))*5000)/255</f>
        <v>470.58823529411762</v>
      </c>
      <c r="M81" s="10" t="s">
        <v>5</v>
      </c>
    </row>
    <row r="82" spans="1:13" x14ac:dyDescent="0.25">
      <c r="A82" s="12">
        <f t="shared" ref="A82:A84" si="40">A81+B81</f>
        <v>192</v>
      </c>
      <c r="B82" s="12">
        <v>8</v>
      </c>
      <c r="C82" s="18" t="s">
        <v>25</v>
      </c>
      <c r="D82" s="18"/>
      <c r="E82" s="9">
        <f>BIN2DEC(MID($C$39,A82+1,B82))/2</f>
        <v>34</v>
      </c>
      <c r="F82" s="10" t="s">
        <v>14</v>
      </c>
      <c r="H82" s="12">
        <f t="shared" ref="H82:H84" si="41">H81+I81</f>
        <v>280</v>
      </c>
      <c r="I82" s="12">
        <v>8</v>
      </c>
      <c r="J82" s="18" t="s">
        <v>25</v>
      </c>
      <c r="K82" s="18"/>
      <c r="L82" s="9">
        <f>BIN2DEC(MID($C$39,H82+1,I82))/2</f>
        <v>35</v>
      </c>
      <c r="M82" s="10" t="s">
        <v>14</v>
      </c>
    </row>
    <row r="83" spans="1:13" x14ac:dyDescent="0.25">
      <c r="A83" s="12">
        <f t="shared" si="40"/>
        <v>200</v>
      </c>
      <c r="B83" s="12">
        <v>8</v>
      </c>
      <c r="C83" s="18" t="s">
        <v>24</v>
      </c>
      <c r="D83" s="18"/>
      <c r="E83" s="9">
        <f>BIN2DEC(MID($C$39,A83+1,B83))/5</f>
        <v>20.399999999999999</v>
      </c>
      <c r="F83" s="10" t="s">
        <v>6</v>
      </c>
      <c r="H83" s="12">
        <f t="shared" si="41"/>
        <v>288</v>
      </c>
      <c r="I83" s="12">
        <v>8</v>
      </c>
      <c r="J83" s="18" t="s">
        <v>24</v>
      </c>
      <c r="K83" s="18"/>
      <c r="L83" s="9">
        <f>BIN2DEC(MID($C$39,H83+1,I83))/5</f>
        <v>20</v>
      </c>
      <c r="M83" s="10" t="s">
        <v>6</v>
      </c>
    </row>
    <row r="84" spans="1:13" x14ac:dyDescent="0.25">
      <c r="A84" s="12">
        <f t="shared" si="40"/>
        <v>208</v>
      </c>
      <c r="B84" s="12">
        <v>8</v>
      </c>
      <c r="C84" s="18" t="s">
        <v>9</v>
      </c>
      <c r="D84" s="18"/>
      <c r="E84" s="11"/>
      <c r="F84" s="10"/>
      <c r="H84" s="12">
        <f t="shared" si="41"/>
        <v>296</v>
      </c>
      <c r="I84" s="12">
        <v>8</v>
      </c>
      <c r="J84" s="18" t="s">
        <v>9</v>
      </c>
      <c r="K84" s="18"/>
      <c r="L84" s="11"/>
      <c r="M84" s="10"/>
    </row>
    <row r="85" spans="1:13" x14ac:dyDescent="0.25">
      <c r="A85" s="12"/>
      <c r="B85" s="12"/>
      <c r="C85" s="18"/>
      <c r="D85" s="18"/>
      <c r="E85" s="11"/>
      <c r="F85" s="10"/>
      <c r="H85" s="12"/>
      <c r="I85" s="12"/>
      <c r="J85" s="18"/>
      <c r="K85" s="18"/>
      <c r="L85" s="11"/>
      <c r="M85" s="10"/>
    </row>
    <row r="86" spans="1:13" x14ac:dyDescent="0.25">
      <c r="A86" s="12">
        <f>A84+B84</f>
        <v>216</v>
      </c>
      <c r="B86" s="12">
        <v>16</v>
      </c>
      <c r="C86" s="18" t="s">
        <v>26</v>
      </c>
      <c r="D86" s="18"/>
      <c r="E86" s="9">
        <f>((BIN2DEC(MID($C$39,A86+1,B86/2))*256)+(BIN2DEC(MID($C$39,A86+(B86/2)+1,B86/2))))*10</f>
        <v>420</v>
      </c>
      <c r="F86" s="10" t="s">
        <v>15</v>
      </c>
      <c r="H86" s="12">
        <f>H84+I84</f>
        <v>304</v>
      </c>
      <c r="I86" s="12">
        <v>16</v>
      </c>
      <c r="J86" s="18" t="s">
        <v>26</v>
      </c>
      <c r="K86" s="18"/>
      <c r="L86" s="9">
        <f>((BIN2DEC(MID($C$39,H86+1,I86/2))*256)+(BIN2DEC(MID($C$39,H86+(I86/2)+1,I86/2))))*10</f>
        <v>540</v>
      </c>
      <c r="M86" s="10" t="s">
        <v>15</v>
      </c>
    </row>
    <row r="87" spans="1:13" x14ac:dyDescent="0.25">
      <c r="A87" s="12"/>
      <c r="B87" s="12"/>
      <c r="C87" s="18"/>
      <c r="D87" s="18"/>
      <c r="E87" s="11"/>
      <c r="F87" s="10"/>
      <c r="H87" s="12"/>
      <c r="I87" s="12"/>
      <c r="J87" s="18"/>
      <c r="K87" s="18"/>
      <c r="L87" s="11"/>
      <c r="M87" s="10"/>
    </row>
    <row r="88" spans="1:13" x14ac:dyDescent="0.25">
      <c r="A88" s="12">
        <f>A86+B86</f>
        <v>232</v>
      </c>
      <c r="B88" s="12">
        <v>9</v>
      </c>
      <c r="C88" s="18" t="s">
        <v>27</v>
      </c>
      <c r="D88" s="18"/>
      <c r="E88" s="9">
        <f>BIN2DEC(MID($C$39,A88+1,B88))</f>
        <v>0</v>
      </c>
      <c r="F88" s="10" t="s">
        <v>15</v>
      </c>
      <c r="H88" s="12">
        <f>H86+I86</f>
        <v>320</v>
      </c>
      <c r="I88" s="12">
        <v>9</v>
      </c>
      <c r="J88" s="18" t="s">
        <v>27</v>
      </c>
      <c r="K88" s="18"/>
      <c r="L88" s="9">
        <f>BIN2DEC(MID($C$39,H88+1,I88))</f>
        <v>0</v>
      </c>
      <c r="M88" s="10" t="s">
        <v>15</v>
      </c>
    </row>
    <row r="89" spans="1:13" x14ac:dyDescent="0.25">
      <c r="A89" s="12">
        <f>A88+B88</f>
        <v>241</v>
      </c>
      <c r="B89" s="12">
        <v>9</v>
      </c>
      <c r="C89" s="18" t="s">
        <v>28</v>
      </c>
      <c r="D89" s="18"/>
      <c r="E89" s="9">
        <f t="shared" ref="E89:E90" si="42">BIN2DEC(MID($C$39,A89+1,B89))</f>
        <v>0</v>
      </c>
      <c r="F89" s="10" t="s">
        <v>15</v>
      </c>
      <c r="H89" s="12">
        <f>H88+I88</f>
        <v>329</v>
      </c>
      <c r="I89" s="12">
        <v>9</v>
      </c>
      <c r="J89" s="18" t="s">
        <v>28</v>
      </c>
      <c r="K89" s="18"/>
      <c r="L89" s="9">
        <f t="shared" ref="L89:L90" si="43">BIN2DEC(MID($C$39,H89+1,I89))</f>
        <v>0</v>
      </c>
      <c r="M89" s="10" t="s">
        <v>15</v>
      </c>
    </row>
    <row r="90" spans="1:13" x14ac:dyDescent="0.25">
      <c r="A90" s="12">
        <f>A89+B89</f>
        <v>250</v>
      </c>
      <c r="B90" s="12">
        <v>9</v>
      </c>
      <c r="C90" s="18" t="s">
        <v>29</v>
      </c>
      <c r="D90" s="18"/>
      <c r="E90" s="9">
        <f t="shared" si="42"/>
        <v>0</v>
      </c>
      <c r="F90" s="10" t="s">
        <v>15</v>
      </c>
      <c r="H90" s="12">
        <f>H89+I89</f>
        <v>338</v>
      </c>
      <c r="I90" s="12">
        <v>9</v>
      </c>
      <c r="J90" s="18" t="s">
        <v>29</v>
      </c>
      <c r="K90" s="18"/>
      <c r="L90" s="9">
        <f t="shared" si="43"/>
        <v>0</v>
      </c>
      <c r="M90" s="10" t="s">
        <v>15</v>
      </c>
    </row>
    <row r="91" spans="1:13" x14ac:dyDescent="0.25">
      <c r="A91" s="12">
        <f>A90+B90</f>
        <v>259</v>
      </c>
      <c r="B91" s="12">
        <v>5</v>
      </c>
      <c r="C91" s="19" t="s">
        <v>31</v>
      </c>
      <c r="D91" s="20"/>
      <c r="E91" s="11"/>
      <c r="F91" s="10"/>
      <c r="H91" s="12">
        <f>H90+I90</f>
        <v>347</v>
      </c>
      <c r="I91" s="12">
        <v>5</v>
      </c>
      <c r="J91" s="19" t="s">
        <v>31</v>
      </c>
      <c r="K91" s="20"/>
      <c r="L91" s="11"/>
      <c r="M91" s="10"/>
    </row>
    <row r="92" spans="1:13" x14ac:dyDescent="0.25">
      <c r="A92" s="12"/>
      <c r="B92" s="12"/>
      <c r="C92" s="19"/>
      <c r="D92" s="20"/>
      <c r="E92" s="9"/>
      <c r="F92" s="10"/>
      <c r="H92" s="12"/>
      <c r="I92" s="12"/>
      <c r="J92" s="19"/>
      <c r="K92" s="20"/>
      <c r="L92" s="9"/>
      <c r="M92" s="10"/>
    </row>
    <row r="93" spans="1:13" x14ac:dyDescent="0.25">
      <c r="A93" s="12">
        <f>A91+B91</f>
        <v>264</v>
      </c>
      <c r="B93" s="12">
        <v>6</v>
      </c>
      <c r="C93" s="19" t="s">
        <v>30</v>
      </c>
      <c r="D93" s="20"/>
      <c r="E93" s="9"/>
      <c r="F93" s="10"/>
      <c r="H93" s="12">
        <f>H91+I91</f>
        <v>352</v>
      </c>
      <c r="I93" s="12">
        <v>6</v>
      </c>
      <c r="J93" s="19" t="s">
        <v>30</v>
      </c>
      <c r="K93" s="20"/>
      <c r="L93" s="9"/>
      <c r="M93" s="10"/>
    </row>
    <row r="94" spans="1:13" x14ac:dyDescent="0.25">
      <c r="A94" s="12">
        <f>A93+B93</f>
        <v>270</v>
      </c>
      <c r="B94" s="12">
        <v>1</v>
      </c>
      <c r="C94" s="19" t="s">
        <v>54</v>
      </c>
      <c r="D94" s="20"/>
      <c r="E94" s="29" t="str">
        <f>IF(MID($C$39,A94+1,1)="1","Opened","Closed")</f>
        <v>Closed</v>
      </c>
      <c r="F94" s="30"/>
      <c r="H94" s="12">
        <f>H93+I93</f>
        <v>358</v>
      </c>
      <c r="I94" s="12">
        <v>1</v>
      </c>
      <c r="J94" s="19" t="s">
        <v>54</v>
      </c>
      <c r="K94" s="20"/>
      <c r="L94" s="29" t="str">
        <f>IF(MID($C$39,H94+1,1)="1","Opened","Closed")</f>
        <v>Closed</v>
      </c>
      <c r="M94" s="30"/>
    </row>
    <row r="95" spans="1:13" x14ac:dyDescent="0.25">
      <c r="A95" s="12">
        <f>A94+B94</f>
        <v>271</v>
      </c>
      <c r="B95" s="12">
        <v>1</v>
      </c>
      <c r="C95" s="19" t="s">
        <v>55</v>
      </c>
      <c r="D95" s="20"/>
      <c r="E95" s="29" t="str">
        <f>IF(MID($C$39,A95+1,1)="1","Occupied","Unoccupied")</f>
        <v>Unoccupied</v>
      </c>
      <c r="F95" s="30"/>
      <c r="H95" s="12">
        <f>H94+I94</f>
        <v>359</v>
      </c>
      <c r="I95" s="12">
        <v>1</v>
      </c>
      <c r="J95" s="19" t="s">
        <v>55</v>
      </c>
      <c r="K95" s="20"/>
      <c r="L95" s="29" t="str">
        <f>IF(MID($C$39,H95+1,1)="1","Occupied","Unoccupied")</f>
        <v>Unoccupied</v>
      </c>
      <c r="M95" s="30"/>
    </row>
    <row r="96" spans="1:13" x14ac:dyDescent="0.25">
      <c r="C96" s="27"/>
      <c r="D96" s="27"/>
    </row>
    <row r="97" spans="1:7" x14ac:dyDescent="0.25">
      <c r="C97" s="4"/>
      <c r="D97" s="4"/>
    </row>
    <row r="98" spans="1:7" x14ac:dyDescent="0.25">
      <c r="A98" s="28" t="s">
        <v>56</v>
      </c>
      <c r="B98" s="28"/>
      <c r="C98" s="28"/>
      <c r="D98" s="28"/>
      <c r="E98" s="28"/>
      <c r="F98" s="28"/>
      <c r="G98" s="28"/>
    </row>
    <row r="99" spans="1:7" x14ac:dyDescent="0.25">
      <c r="A99" s="28" t="s">
        <v>57</v>
      </c>
      <c r="B99" s="28"/>
      <c r="C99" s="28"/>
      <c r="D99" s="28"/>
      <c r="E99" s="28"/>
      <c r="F99" s="28"/>
      <c r="G99" s="28"/>
    </row>
    <row r="100" spans="1:7" x14ac:dyDescent="0.25">
      <c r="C100" s="27"/>
      <c r="D100" s="27"/>
    </row>
    <row r="101" spans="1:7" x14ac:dyDescent="0.25">
      <c r="C101" s="27"/>
      <c r="D101" s="27"/>
    </row>
    <row r="102" spans="1:7" x14ac:dyDescent="0.25">
      <c r="C102" s="27"/>
      <c r="D102" s="27"/>
    </row>
    <row r="103" spans="1:7" x14ac:dyDescent="0.25">
      <c r="C103" s="27"/>
      <c r="D103" s="27"/>
    </row>
    <row r="104" spans="1:7" x14ac:dyDescent="0.25">
      <c r="C104" s="27"/>
      <c r="D104" s="27"/>
    </row>
    <row r="105" spans="1:7" x14ac:dyDescent="0.25">
      <c r="C105" s="27"/>
      <c r="D105" s="27"/>
    </row>
    <row r="106" spans="1:7" x14ac:dyDescent="0.25">
      <c r="C106" s="27"/>
      <c r="D106" s="27"/>
    </row>
    <row r="107" spans="1:7" x14ac:dyDescent="0.25">
      <c r="C107" s="27"/>
      <c r="D107" s="27"/>
    </row>
    <row r="108" spans="1:7" x14ac:dyDescent="0.25">
      <c r="C108" s="27"/>
      <c r="D108" s="27"/>
    </row>
  </sheetData>
  <mergeCells count="107">
    <mergeCell ref="A1:M1"/>
    <mergeCell ref="A43:M43"/>
    <mergeCell ref="C74:D74"/>
    <mergeCell ref="C75:D75"/>
    <mergeCell ref="J74:K74"/>
    <mergeCell ref="J75:K75"/>
    <mergeCell ref="C73:D73"/>
    <mergeCell ref="J73:K73"/>
    <mergeCell ref="A11:M11"/>
    <mergeCell ref="E60:F60"/>
    <mergeCell ref="L60:M60"/>
    <mergeCell ref="L74:M74"/>
    <mergeCell ref="E74:F74"/>
    <mergeCell ref="H59:M59"/>
    <mergeCell ref="J60:K60"/>
    <mergeCell ref="C71:D71"/>
    <mergeCell ref="C72:D72"/>
    <mergeCell ref="J71:K71"/>
    <mergeCell ref="J72:K72"/>
    <mergeCell ref="B6:K6"/>
    <mergeCell ref="C48:D48"/>
    <mergeCell ref="C49:D49"/>
    <mergeCell ref="C50:D50"/>
    <mergeCell ref="C51:D51"/>
    <mergeCell ref="L94:M94"/>
    <mergeCell ref="L95:M95"/>
    <mergeCell ref="L75:M75"/>
    <mergeCell ref="E75:F75"/>
    <mergeCell ref="J94:K94"/>
    <mergeCell ref="J95:K95"/>
    <mergeCell ref="J93:K93"/>
    <mergeCell ref="J92:K92"/>
    <mergeCell ref="E80:F80"/>
    <mergeCell ref="L80:M80"/>
    <mergeCell ref="A79:F79"/>
    <mergeCell ref="H79:M79"/>
    <mergeCell ref="C80:D80"/>
    <mergeCell ref="J80:K80"/>
    <mergeCell ref="C85:D85"/>
    <mergeCell ref="C86:D86"/>
    <mergeCell ref="C87:D87"/>
    <mergeCell ref="C88:D88"/>
    <mergeCell ref="C89:D89"/>
    <mergeCell ref="C76:D76"/>
    <mergeCell ref="C81:D81"/>
    <mergeCell ref="C82:D82"/>
    <mergeCell ref="C83:D83"/>
    <mergeCell ref="C84:D84"/>
    <mergeCell ref="C104:D104"/>
    <mergeCell ref="C105:D105"/>
    <mergeCell ref="C106:D106"/>
    <mergeCell ref="C107:D107"/>
    <mergeCell ref="C108:D108"/>
    <mergeCell ref="C103:D103"/>
    <mergeCell ref="C90:D90"/>
    <mergeCell ref="C96:D96"/>
    <mergeCell ref="C100:D100"/>
    <mergeCell ref="C101:D101"/>
    <mergeCell ref="C102:D102"/>
    <mergeCell ref="C92:D92"/>
    <mergeCell ref="C94:D94"/>
    <mergeCell ref="C95:D95"/>
    <mergeCell ref="A98:G98"/>
    <mergeCell ref="A99:G99"/>
    <mergeCell ref="C93:D93"/>
    <mergeCell ref="C91:D91"/>
    <mergeCell ref="E94:F94"/>
    <mergeCell ref="E95:F95"/>
    <mergeCell ref="C70:D70"/>
    <mergeCell ref="C52:D52"/>
    <mergeCell ref="C53:D53"/>
    <mergeCell ref="C54:D54"/>
    <mergeCell ref="C55:D55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59:F59"/>
    <mergeCell ref="C47:D47"/>
    <mergeCell ref="A46:E46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81:K81"/>
    <mergeCell ref="J82:K82"/>
    <mergeCell ref="J83:K83"/>
    <mergeCell ref="J91:K91"/>
    <mergeCell ref="J85:K85"/>
    <mergeCell ref="J84:K84"/>
    <mergeCell ref="J86:K86"/>
    <mergeCell ref="J87:K87"/>
    <mergeCell ref="J88:K88"/>
    <mergeCell ref="J89:K89"/>
    <mergeCell ref="J90:K9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2019-09-13T12:57:12Z</dcterms:created>
  <dcterms:modified xsi:type="dcterms:W3CDTF">2019-09-18T15:28:49Z</dcterms:modified>
</cp:coreProperties>
</file>