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osense\Projets\Lora_Modul\Documents\"/>
    </mc:Choice>
  </mc:AlternateContent>
  <xr:revisionPtr revIDLastSave="0" documentId="8_{D862AC5B-85DA-4CC5-A503-37797AFB09B8}" xr6:coauthVersionLast="45" xr6:coauthVersionMax="45" xr10:uidLastSave="{00000000-0000-0000-0000-000000000000}"/>
  <bookViews>
    <workbookView xWindow="1170" yWindow="1170" windowWidth="18870" windowHeight="1450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G50" i="1" s="1"/>
  <c r="G51" i="1" s="1"/>
  <c r="G52" i="1" s="1"/>
  <c r="A62" i="1" s="1"/>
  <c r="A49" i="1" l="1"/>
  <c r="A50" i="1" s="1"/>
  <c r="A51" i="1" s="1"/>
  <c r="A52" i="1" s="1"/>
  <c r="A53" i="1" s="1"/>
  <c r="A54" i="1" s="1"/>
  <c r="A55" i="1" s="1"/>
  <c r="A63" i="1" s="1"/>
  <c r="E35" i="1"/>
  <c r="F35" i="1"/>
  <c r="G35" i="1"/>
  <c r="E31" i="1"/>
  <c r="F31" i="1"/>
  <c r="G31" i="1"/>
  <c r="H31" i="1"/>
  <c r="I31" i="1"/>
  <c r="J31" i="1"/>
  <c r="K31" i="1"/>
  <c r="E27" i="1"/>
  <c r="F27" i="1"/>
  <c r="G27" i="1"/>
  <c r="H27" i="1"/>
  <c r="I27" i="1"/>
  <c r="J27" i="1"/>
  <c r="K27" i="1"/>
  <c r="D35" i="1"/>
  <c r="D31" i="1"/>
  <c r="D27" i="1"/>
  <c r="E23" i="1"/>
  <c r="F23" i="1"/>
  <c r="G23" i="1"/>
  <c r="H23" i="1"/>
  <c r="I23" i="1"/>
  <c r="J23" i="1"/>
  <c r="K23" i="1"/>
  <c r="D23" i="1"/>
  <c r="E19" i="1"/>
  <c r="F19" i="1"/>
  <c r="G19" i="1"/>
  <c r="H19" i="1"/>
  <c r="I19" i="1"/>
  <c r="J19" i="1"/>
  <c r="K19" i="1"/>
  <c r="D19" i="1"/>
  <c r="E15" i="1"/>
  <c r="F15" i="1"/>
  <c r="G15" i="1"/>
  <c r="H15" i="1"/>
  <c r="I15" i="1"/>
  <c r="J15" i="1"/>
  <c r="K15" i="1"/>
  <c r="D15" i="1"/>
  <c r="G36" i="1"/>
  <c r="F36" i="1"/>
  <c r="E36" i="1"/>
  <c r="D36" i="1"/>
  <c r="K32" i="1"/>
  <c r="J32" i="1"/>
  <c r="I32" i="1"/>
  <c r="H32" i="1"/>
  <c r="G32" i="1"/>
  <c r="F32" i="1"/>
  <c r="E32" i="1"/>
  <c r="D32" i="1"/>
  <c r="K28" i="1"/>
  <c r="J28" i="1"/>
  <c r="I28" i="1"/>
  <c r="H28" i="1"/>
  <c r="G28" i="1"/>
  <c r="F28" i="1"/>
  <c r="E28" i="1"/>
  <c r="D28" i="1"/>
  <c r="K24" i="1"/>
  <c r="J24" i="1"/>
  <c r="I24" i="1"/>
  <c r="H24" i="1"/>
  <c r="G24" i="1"/>
  <c r="F24" i="1"/>
  <c r="E24" i="1"/>
  <c r="D24" i="1"/>
  <c r="K20" i="1"/>
  <c r="J20" i="1"/>
  <c r="I20" i="1"/>
  <c r="H20" i="1"/>
  <c r="G20" i="1"/>
  <c r="F20" i="1"/>
  <c r="E20" i="1"/>
  <c r="D20" i="1"/>
  <c r="F16" i="1"/>
  <c r="G16" i="1"/>
  <c r="H16" i="1"/>
  <c r="I16" i="1"/>
  <c r="J16" i="1"/>
  <c r="K16" i="1"/>
  <c r="E16" i="1"/>
  <c r="D16" i="1"/>
  <c r="C39" i="1" l="1"/>
  <c r="A65" i="1"/>
  <c r="K50" i="1" l="1"/>
  <c r="K51" i="1"/>
  <c r="L80" i="1"/>
  <c r="K52" i="1"/>
  <c r="E62" i="1"/>
  <c r="E63" i="1"/>
  <c r="A66" i="1"/>
  <c r="E65" i="1"/>
  <c r="K49" i="1"/>
  <c r="K48" i="1"/>
  <c r="E50" i="1"/>
  <c r="E49" i="1"/>
  <c r="E48" i="1"/>
  <c r="E54" i="1"/>
  <c r="E55" i="1"/>
  <c r="E53" i="1"/>
  <c r="E52" i="1"/>
  <c r="E51" i="1"/>
  <c r="A67" i="1" l="1"/>
  <c r="E66" i="1"/>
  <c r="A68" i="1" l="1"/>
  <c r="A70" i="1" s="1"/>
  <c r="E67" i="1"/>
  <c r="E70" i="1" l="1"/>
  <c r="A71" i="1"/>
  <c r="A72" i="1" l="1"/>
  <c r="A74" i="1" s="1"/>
  <c r="E71" i="1"/>
  <c r="A75" i="1" l="1"/>
  <c r="E74" i="1"/>
  <c r="E75" i="1" l="1"/>
  <c r="A77" i="1"/>
  <c r="A78" i="1" l="1"/>
  <c r="E77" i="1"/>
  <c r="A80" i="1" l="1"/>
  <c r="A81" i="1" s="1"/>
  <c r="E78" i="1"/>
  <c r="H62" i="1" l="1"/>
  <c r="E81" i="1"/>
  <c r="L62" i="1" l="1"/>
  <c r="H63" i="1"/>
  <c r="L63" i="1" l="1"/>
  <c r="H65" i="1"/>
  <c r="L65" i="1" l="1"/>
  <c r="H66" i="1"/>
  <c r="L66" i="1" l="1"/>
  <c r="H67" i="1"/>
  <c r="L67" i="1" l="1"/>
  <c r="H68" i="1"/>
  <c r="H70" i="1" s="1"/>
  <c r="H71" i="1" l="1"/>
  <c r="L70" i="1"/>
  <c r="H72" i="1" l="1"/>
  <c r="H74" i="1" s="1"/>
  <c r="L71" i="1"/>
  <c r="L74" i="1" l="1"/>
  <c r="H75" i="1"/>
  <c r="E80" i="1"/>
  <c r="L75" i="1" l="1"/>
  <c r="H77" i="1"/>
  <c r="L77" i="1" l="1"/>
  <c r="H78" i="1"/>
  <c r="L78" i="1" l="1"/>
  <c r="H80" i="1"/>
  <c r="H81" i="1" s="1"/>
  <c r="L81" i="1" s="1"/>
</calcChain>
</file>

<file path=xl/sharedStrings.xml><?xml version="1.0" encoding="utf-8"?>
<sst xmlns="http://schemas.openxmlformats.org/spreadsheetml/2006/main" count="110" uniqueCount="61">
  <si>
    <t>Binary convertion :</t>
  </si>
  <si>
    <t>Binary string :</t>
  </si>
  <si>
    <t>Temp. (measure 1)</t>
  </si>
  <si>
    <t>Humidity (measure 1)</t>
  </si>
  <si>
    <t>°C</t>
  </si>
  <si>
    <t>Offset</t>
  </si>
  <si>
    <t>Size</t>
  </si>
  <si>
    <t>PM10 (measure 1)</t>
  </si>
  <si>
    <t>PM2.5 (measure 1)</t>
  </si>
  <si>
    <t>PM 1 (measure 1)</t>
  </si>
  <si>
    <t>%</t>
  </si>
  <si>
    <t>µg/m3</t>
  </si>
  <si>
    <t>Temp. (measure 2)</t>
  </si>
  <si>
    <t>Humidity (measure 2)</t>
  </si>
  <si>
    <t>PM10 (measure 2)</t>
  </si>
  <si>
    <t>PM2.5 (measure 2)</t>
  </si>
  <si>
    <t>PM 1 (measure 2)</t>
  </si>
  <si>
    <t>Dummy PM</t>
  </si>
  <si>
    <t>PM active</t>
  </si>
  <si>
    <t>Description</t>
  </si>
  <si>
    <t>Value</t>
  </si>
  <si>
    <t>Configuration BITs</t>
  </si>
  <si>
    <t>Reserved</t>
  </si>
  <si>
    <t>Decription</t>
  </si>
  <si>
    <t>Decryption of the first record</t>
  </si>
  <si>
    <t>Decryption of the second record</t>
  </si>
  <si>
    <t>Byte n°</t>
  </si>
  <si>
    <t>hexa</t>
  </si>
  <si>
    <t>bin</t>
  </si>
  <si>
    <r>
      <t xml:space="preserve">Payload : </t>
    </r>
    <r>
      <rPr>
        <b/>
        <sz val="11"/>
        <color rgb="FFFF0000"/>
        <rFont val="Calibri"/>
        <family val="2"/>
        <scheme val="minor"/>
      </rPr>
      <t>(*)</t>
    </r>
  </si>
  <si>
    <t>(*) To decrypt the payload copy and path the payload value into the yellow cell</t>
  </si>
  <si>
    <t>Decrypted data</t>
  </si>
  <si>
    <t>DO NOT MODIFY DATA BELOW !</t>
  </si>
  <si>
    <t>QAA LoRa payload decryption</t>
  </si>
  <si>
    <t>T°/RH active</t>
  </si>
  <si>
    <t>Sound active</t>
  </si>
  <si>
    <t>VOC 1 active</t>
  </si>
  <si>
    <t>VOC 2 active</t>
  </si>
  <si>
    <t>VOC 3 active</t>
  </si>
  <si>
    <t>Battery state active</t>
  </si>
  <si>
    <t>Information</t>
  </si>
  <si>
    <t>QAA firmware version</t>
  </si>
  <si>
    <t>LoRa Module firmware</t>
  </si>
  <si>
    <t>Battery state</t>
  </si>
  <si>
    <t>VOC 1 (Measure 1)</t>
  </si>
  <si>
    <t>VOC 2 (Measure 1)</t>
  </si>
  <si>
    <t>VOC 2 code</t>
  </si>
  <si>
    <t>VOC 1 code</t>
  </si>
  <si>
    <t>VOC 3 (Measure 1)</t>
  </si>
  <si>
    <t>VOC 3 code</t>
  </si>
  <si>
    <t>Transmition rate (*)</t>
  </si>
  <si>
    <t>(*) Transmission rate in minutes</t>
  </si>
  <si>
    <t>Dummy noise</t>
  </si>
  <si>
    <t>Noise : Avearage</t>
  </si>
  <si>
    <t>Noise Peak</t>
  </si>
  <si>
    <t>dBa</t>
  </si>
  <si>
    <t>Battery state unit</t>
  </si>
  <si>
    <t>VOC 1 (Measure 2)</t>
  </si>
  <si>
    <t>VOC 2 (Measure 2)</t>
  </si>
  <si>
    <t>VOC 3 (Measure 2)</t>
  </si>
  <si>
    <t>7F0F14000A6083014B000000000019446500001B000000000018446600002A00000000001846640000360000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</si>
</sst>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5" borderId="1" xfId="0" applyFill="1" applyBorder="1" applyAlignment="1">
      <alignment horizontal="center"/>
    </xf>
    <xf numFmtId="0" fontId="0" fillId="2" borderId="2" xfId="0" applyFill="1" applyBorder="1" applyAlignment="1"/>
    <xf numFmtId="0" fontId="0" fillId="0" borderId="3" xfId="0" applyBorder="1" applyAlignment="1"/>
    <xf numFmtId="0" fontId="0" fillId="5" borderId="1" xfId="0" applyFill="1" applyBorder="1" applyAlignment="1"/>
    <xf numFmtId="0" fontId="0" fillId="2" borderId="1" xfId="0" applyFill="1" applyBorder="1" applyAlignment="1"/>
    <xf numFmtId="0" fontId="1" fillId="5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A11" sqref="A11:M11"/>
    </sheetView>
  </sheetViews>
  <sheetFormatPr baseColWidth="10" defaultRowHeight="15" x14ac:dyDescent="0.25"/>
  <sheetData>
    <row r="1" spans="1:13" ht="36.75" thickBot="1" x14ac:dyDescent="0.6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6" spans="1:13" x14ac:dyDescent="0.25">
      <c r="A6" s="2" t="s">
        <v>29</v>
      </c>
      <c r="B6" s="41" t="s">
        <v>60</v>
      </c>
      <c r="C6" s="41"/>
      <c r="D6" s="41"/>
      <c r="E6" s="41"/>
      <c r="F6" s="41"/>
      <c r="G6" s="41"/>
      <c r="H6" s="41"/>
      <c r="I6" s="41"/>
      <c r="J6" s="41"/>
      <c r="K6" s="41"/>
    </row>
    <row r="7" spans="1:13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25">
      <c r="A8" s="13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26.25" x14ac:dyDescent="0.4">
      <c r="A11" s="37" t="s">
        <v>32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x14ac:dyDescent="0.25">
      <c r="A13" s="2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x14ac:dyDescent="0.25">
      <c r="C14" s="8" t="s">
        <v>26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</row>
    <row r="15" spans="1:13" x14ac:dyDescent="0.25">
      <c r="C15" s="12" t="s">
        <v>27</v>
      </c>
      <c r="D15" s="6" t="str">
        <f>MID($B$6,(D14*2)-1,2)</f>
        <v>7F</v>
      </c>
      <c r="E15" s="6" t="str">
        <f t="shared" ref="E15:K15" si="0">MID($B$6,(E14*2)-1,2)</f>
        <v>0F</v>
      </c>
      <c r="F15" s="6" t="str">
        <f t="shared" si="0"/>
        <v>14</v>
      </c>
      <c r="G15" s="6" t="str">
        <f t="shared" si="0"/>
        <v>00</v>
      </c>
      <c r="H15" s="6" t="str">
        <f t="shared" si="0"/>
        <v>0A</v>
      </c>
      <c r="I15" s="6" t="str">
        <f t="shared" si="0"/>
        <v>60</v>
      </c>
      <c r="J15" s="6" t="str">
        <f t="shared" si="0"/>
        <v>83</v>
      </c>
      <c r="K15" s="6" t="str">
        <f t="shared" si="0"/>
        <v>01</v>
      </c>
    </row>
    <row r="16" spans="1:13" x14ac:dyDescent="0.25">
      <c r="C16" s="12" t="s">
        <v>28</v>
      </c>
      <c r="D16" s="6" t="str">
        <f>HEX2BIN(MID($B$6,(D14*2)-1,2),8)</f>
        <v>01111111</v>
      </c>
      <c r="E16" s="6" t="str">
        <f>HEX2BIN(MID($B$6,(E14*2)-1,2),8)</f>
        <v>00001111</v>
      </c>
      <c r="F16" s="6" t="str">
        <f t="shared" ref="F16:K16" si="1">HEX2BIN(MID($B$6,(F14*2)-1,2),8)</f>
        <v>00010100</v>
      </c>
      <c r="G16" s="6" t="str">
        <f t="shared" si="1"/>
        <v>00000000</v>
      </c>
      <c r="H16" s="6" t="str">
        <f t="shared" si="1"/>
        <v>00001010</v>
      </c>
      <c r="I16" s="6" t="str">
        <f t="shared" si="1"/>
        <v>01100000</v>
      </c>
      <c r="J16" s="6" t="str">
        <f t="shared" si="1"/>
        <v>10000011</v>
      </c>
      <c r="K16" s="6" t="str">
        <f t="shared" si="1"/>
        <v>00000001</v>
      </c>
    </row>
    <row r="18" spans="3:11" x14ac:dyDescent="0.25">
      <c r="C18" s="8" t="s">
        <v>26</v>
      </c>
      <c r="D18" s="7">
        <v>9</v>
      </c>
      <c r="E18" s="7">
        <v>10</v>
      </c>
      <c r="F18" s="7">
        <v>11</v>
      </c>
      <c r="G18" s="7">
        <v>12</v>
      </c>
      <c r="H18" s="7">
        <v>13</v>
      </c>
      <c r="I18" s="7">
        <v>14</v>
      </c>
      <c r="J18" s="7">
        <v>15</v>
      </c>
      <c r="K18" s="7">
        <v>16</v>
      </c>
    </row>
    <row r="19" spans="3:11" x14ac:dyDescent="0.25">
      <c r="C19" s="12" t="s">
        <v>27</v>
      </c>
      <c r="D19" s="6" t="str">
        <f>MID($B$6,(D18*2)-1,2)</f>
        <v>4B</v>
      </c>
      <c r="E19" s="6" t="str">
        <f t="shared" ref="E19:K19" si="2">MID($B$6,(E18*2)-1,2)</f>
        <v>00</v>
      </c>
      <c r="F19" s="6" t="str">
        <f t="shared" si="2"/>
        <v>00</v>
      </c>
      <c r="G19" s="6" t="str">
        <f t="shared" si="2"/>
        <v>00</v>
      </c>
      <c r="H19" s="6" t="str">
        <f t="shared" si="2"/>
        <v>00</v>
      </c>
      <c r="I19" s="6" t="str">
        <f t="shared" si="2"/>
        <v>00</v>
      </c>
      <c r="J19" s="6" t="str">
        <f t="shared" si="2"/>
        <v>19</v>
      </c>
      <c r="K19" s="6" t="str">
        <f t="shared" si="2"/>
        <v>44</v>
      </c>
    </row>
    <row r="20" spans="3:11" x14ac:dyDescent="0.25">
      <c r="C20" s="12" t="s">
        <v>28</v>
      </c>
      <c r="D20" s="6" t="str">
        <f>HEX2BIN(MID($B$6,(D18*2)-1,2),8)</f>
        <v>01001011</v>
      </c>
      <c r="E20" s="6" t="str">
        <f>HEX2BIN(MID($B$6,(E18*2)-1,2),8)</f>
        <v>00000000</v>
      </c>
      <c r="F20" s="6" t="str">
        <f t="shared" ref="F20" si="3">HEX2BIN(MID($B$6,(F18*2)-1,2),8)</f>
        <v>00000000</v>
      </c>
      <c r="G20" s="6" t="str">
        <f t="shared" ref="G20" si="4">HEX2BIN(MID($B$6,(G18*2)-1,2),8)</f>
        <v>00000000</v>
      </c>
      <c r="H20" s="6" t="str">
        <f t="shared" ref="H20" si="5">HEX2BIN(MID($B$6,(H18*2)-1,2),8)</f>
        <v>00000000</v>
      </c>
      <c r="I20" s="6" t="str">
        <f t="shared" ref="I20" si="6">HEX2BIN(MID($B$6,(I18*2)-1,2),8)</f>
        <v>00000000</v>
      </c>
      <c r="J20" s="6" t="str">
        <f t="shared" ref="J20" si="7">HEX2BIN(MID($B$6,(J18*2)-1,2),8)</f>
        <v>00011001</v>
      </c>
      <c r="K20" s="6" t="str">
        <f t="shared" ref="K20" si="8">HEX2BIN(MID($B$6,(K18*2)-1,2),8)</f>
        <v>01000100</v>
      </c>
    </row>
    <row r="22" spans="3:11" x14ac:dyDescent="0.25">
      <c r="C22" s="8" t="s">
        <v>26</v>
      </c>
      <c r="D22" s="7">
        <v>17</v>
      </c>
      <c r="E22" s="7">
        <v>18</v>
      </c>
      <c r="F22" s="7">
        <v>19</v>
      </c>
      <c r="G22" s="7">
        <v>20</v>
      </c>
      <c r="H22" s="7">
        <v>21</v>
      </c>
      <c r="I22" s="7">
        <v>22</v>
      </c>
      <c r="J22" s="7">
        <v>23</v>
      </c>
      <c r="K22" s="7">
        <v>24</v>
      </c>
    </row>
    <row r="23" spans="3:11" x14ac:dyDescent="0.25">
      <c r="C23" s="12" t="s">
        <v>27</v>
      </c>
      <c r="D23" s="6" t="str">
        <f>MID($B$6,(D22*2)-1,2)</f>
        <v>65</v>
      </c>
      <c r="E23" s="6" t="str">
        <f t="shared" ref="E23:K23" si="9">MID($B$6,(E22*2)-1,2)</f>
        <v>00</v>
      </c>
      <c r="F23" s="6" t="str">
        <f t="shared" si="9"/>
        <v>00</v>
      </c>
      <c r="G23" s="6" t="str">
        <f t="shared" si="9"/>
        <v>1B</v>
      </c>
      <c r="H23" s="6" t="str">
        <f t="shared" si="9"/>
        <v>00</v>
      </c>
      <c r="I23" s="6" t="str">
        <f t="shared" si="9"/>
        <v>00</v>
      </c>
      <c r="J23" s="6" t="str">
        <f t="shared" si="9"/>
        <v>00</v>
      </c>
      <c r="K23" s="6" t="str">
        <f t="shared" si="9"/>
        <v>00</v>
      </c>
    </row>
    <row r="24" spans="3:11" x14ac:dyDescent="0.25">
      <c r="C24" s="12" t="s">
        <v>28</v>
      </c>
      <c r="D24" s="6" t="str">
        <f>HEX2BIN(MID($B$6,(D22*2)-1,2),8)</f>
        <v>01100101</v>
      </c>
      <c r="E24" s="6" t="str">
        <f>HEX2BIN(MID($B$6,(E22*2)-1,2),8)</f>
        <v>00000000</v>
      </c>
      <c r="F24" s="6" t="str">
        <f t="shared" ref="F24" si="10">HEX2BIN(MID($B$6,(F22*2)-1,2),8)</f>
        <v>00000000</v>
      </c>
      <c r="G24" s="6" t="str">
        <f t="shared" ref="G24" si="11">HEX2BIN(MID($B$6,(G22*2)-1,2),8)</f>
        <v>00011011</v>
      </c>
      <c r="H24" s="6" t="str">
        <f t="shared" ref="H24" si="12">HEX2BIN(MID($B$6,(H22*2)-1,2),8)</f>
        <v>00000000</v>
      </c>
      <c r="I24" s="6" t="str">
        <f t="shared" ref="I24" si="13">HEX2BIN(MID($B$6,(I22*2)-1,2),8)</f>
        <v>00000000</v>
      </c>
      <c r="J24" s="6" t="str">
        <f t="shared" ref="J24" si="14">HEX2BIN(MID($B$6,(J22*2)-1,2),8)</f>
        <v>00000000</v>
      </c>
      <c r="K24" s="6" t="str">
        <f t="shared" ref="K24" si="15">HEX2BIN(MID($B$6,(K22*2)-1,2),8)</f>
        <v>00000000</v>
      </c>
    </row>
    <row r="26" spans="3:11" x14ac:dyDescent="0.25">
      <c r="C26" s="8" t="s">
        <v>26</v>
      </c>
      <c r="D26" s="7">
        <v>25</v>
      </c>
      <c r="E26" s="7">
        <v>26</v>
      </c>
      <c r="F26" s="7">
        <v>27</v>
      </c>
      <c r="G26" s="7">
        <v>28</v>
      </c>
      <c r="H26" s="7">
        <v>29</v>
      </c>
      <c r="I26" s="7">
        <v>30</v>
      </c>
      <c r="J26" s="7">
        <v>31</v>
      </c>
      <c r="K26" s="7">
        <v>32</v>
      </c>
    </row>
    <row r="27" spans="3:11" x14ac:dyDescent="0.25">
      <c r="C27" s="12" t="s">
        <v>27</v>
      </c>
      <c r="D27" s="6" t="str">
        <f>MID($B$6,(D26*2)-1,2)</f>
        <v>00</v>
      </c>
      <c r="E27" s="6" t="str">
        <f t="shared" ref="E27:K27" si="16">MID($B$6,(E26*2)-1,2)</f>
        <v>18</v>
      </c>
      <c r="F27" s="6" t="str">
        <f t="shared" si="16"/>
        <v>44</v>
      </c>
      <c r="G27" s="6" t="str">
        <f t="shared" si="16"/>
        <v>66</v>
      </c>
      <c r="H27" s="6" t="str">
        <f t="shared" si="16"/>
        <v>00</v>
      </c>
      <c r="I27" s="6" t="str">
        <f t="shared" si="16"/>
        <v>00</v>
      </c>
      <c r="J27" s="6" t="str">
        <f t="shared" si="16"/>
        <v>2A</v>
      </c>
      <c r="K27" s="6" t="str">
        <f t="shared" si="16"/>
        <v>00</v>
      </c>
    </row>
    <row r="28" spans="3:11" x14ac:dyDescent="0.25">
      <c r="C28" s="12" t="s">
        <v>28</v>
      </c>
      <c r="D28" s="6" t="str">
        <f>HEX2BIN(MID($B$6,(D26*2)-1,2),8)</f>
        <v>00000000</v>
      </c>
      <c r="E28" s="6" t="str">
        <f>HEX2BIN(MID($B$6,(E26*2)-1,2),8)</f>
        <v>00011000</v>
      </c>
      <c r="F28" s="6" t="str">
        <f t="shared" ref="F28" si="17">HEX2BIN(MID($B$6,(F26*2)-1,2),8)</f>
        <v>01000100</v>
      </c>
      <c r="G28" s="6" t="str">
        <f t="shared" ref="G28" si="18">HEX2BIN(MID($B$6,(G26*2)-1,2),8)</f>
        <v>01100110</v>
      </c>
      <c r="H28" s="6" t="str">
        <f t="shared" ref="H28" si="19">HEX2BIN(MID($B$6,(H26*2)-1,2),8)</f>
        <v>00000000</v>
      </c>
      <c r="I28" s="6" t="str">
        <f t="shared" ref="I28" si="20">HEX2BIN(MID($B$6,(I26*2)-1,2),8)</f>
        <v>00000000</v>
      </c>
      <c r="J28" s="6" t="str">
        <f t="shared" ref="J28" si="21">HEX2BIN(MID($B$6,(J26*2)-1,2),8)</f>
        <v>00101010</v>
      </c>
      <c r="K28" s="6" t="str">
        <f t="shared" ref="K28" si="22">HEX2BIN(MID($B$6,(K26*2)-1,2),8)</f>
        <v>00000000</v>
      </c>
    </row>
    <row r="30" spans="3:11" x14ac:dyDescent="0.25">
      <c r="C30" s="8" t="s">
        <v>26</v>
      </c>
      <c r="D30" s="7">
        <v>33</v>
      </c>
      <c r="E30" s="7">
        <v>34</v>
      </c>
      <c r="F30" s="7">
        <v>35</v>
      </c>
      <c r="G30" s="7">
        <v>36</v>
      </c>
      <c r="H30" s="7">
        <v>37</v>
      </c>
      <c r="I30" s="7">
        <v>38</v>
      </c>
      <c r="J30" s="7">
        <v>39</v>
      </c>
      <c r="K30" s="7">
        <v>40</v>
      </c>
    </row>
    <row r="31" spans="3:11" x14ac:dyDescent="0.25">
      <c r="C31" s="12" t="s">
        <v>27</v>
      </c>
      <c r="D31" s="6" t="str">
        <f>MID($B$6,(D30*2)-1,2)</f>
        <v>00</v>
      </c>
      <c r="E31" s="6" t="str">
        <f t="shared" ref="E31:K31" si="23">MID($B$6,(E30*2)-1,2)</f>
        <v>00</v>
      </c>
      <c r="F31" s="6" t="str">
        <f t="shared" si="23"/>
        <v>00</v>
      </c>
      <c r="G31" s="6" t="str">
        <f t="shared" si="23"/>
        <v>00</v>
      </c>
      <c r="H31" s="6" t="str">
        <f t="shared" si="23"/>
        <v>18</v>
      </c>
      <c r="I31" s="6" t="str">
        <f t="shared" si="23"/>
        <v>46</v>
      </c>
      <c r="J31" s="6" t="str">
        <f t="shared" si="23"/>
        <v>64</v>
      </c>
      <c r="K31" s="6" t="str">
        <f t="shared" si="23"/>
        <v>00</v>
      </c>
    </row>
    <row r="32" spans="3:11" x14ac:dyDescent="0.25">
      <c r="C32" s="12" t="s">
        <v>28</v>
      </c>
      <c r="D32" s="6" t="str">
        <f>HEX2BIN(MID($B$6,(D30*2)-1,2),8)</f>
        <v>00000000</v>
      </c>
      <c r="E32" s="6" t="str">
        <f>HEX2BIN(MID($B$6,(E30*2)-1,2),8)</f>
        <v>00000000</v>
      </c>
      <c r="F32" s="6" t="str">
        <f t="shared" ref="F32" si="24">HEX2BIN(MID($B$6,(F30*2)-1,2),8)</f>
        <v>00000000</v>
      </c>
      <c r="G32" s="6" t="str">
        <f t="shared" ref="G32" si="25">HEX2BIN(MID($B$6,(G30*2)-1,2),8)</f>
        <v>00000000</v>
      </c>
      <c r="H32" s="6" t="str">
        <f t="shared" ref="H32" si="26">HEX2BIN(MID($B$6,(H30*2)-1,2),8)</f>
        <v>00011000</v>
      </c>
      <c r="I32" s="6" t="str">
        <f t="shared" ref="I32" si="27">HEX2BIN(MID($B$6,(I30*2)-1,2),8)</f>
        <v>01000110</v>
      </c>
      <c r="J32" s="6" t="str">
        <f t="shared" ref="J32" si="28">HEX2BIN(MID($B$6,(J30*2)-1,2),8)</f>
        <v>01100100</v>
      </c>
      <c r="K32" s="6" t="str">
        <f t="shared" ref="K32" si="29">HEX2BIN(MID($B$6,(K30*2)-1,2),8)</f>
        <v>00000000</v>
      </c>
    </row>
    <row r="34" spans="1:13" x14ac:dyDescent="0.25">
      <c r="C34" s="8" t="s">
        <v>26</v>
      </c>
      <c r="D34" s="7">
        <v>41</v>
      </c>
      <c r="E34" s="7">
        <v>42</v>
      </c>
      <c r="F34" s="7">
        <v>43</v>
      </c>
      <c r="G34" s="7">
        <v>44</v>
      </c>
    </row>
    <row r="35" spans="1:13" x14ac:dyDescent="0.25">
      <c r="C35" s="12" t="s">
        <v>27</v>
      </c>
      <c r="D35" s="6" t="str">
        <f>MID($B$6,(D34*2)-1,2)</f>
        <v>00</v>
      </c>
      <c r="E35" s="6" t="str">
        <f t="shared" ref="E35:G35" si="30">MID($B$6,(E34*2)-1,2)</f>
        <v>36</v>
      </c>
      <c r="F35" s="6" t="str">
        <f t="shared" si="30"/>
        <v>00</v>
      </c>
      <c r="G35" s="6" t="str">
        <f t="shared" si="30"/>
        <v>00</v>
      </c>
    </row>
    <row r="36" spans="1:13" x14ac:dyDescent="0.25">
      <c r="C36" s="12" t="s">
        <v>28</v>
      </c>
      <c r="D36" s="6" t="str">
        <f>HEX2BIN(MID($B$6,(D34*2)-1,2),8)</f>
        <v>00000000</v>
      </c>
      <c r="E36" s="6" t="str">
        <f>HEX2BIN(MID($B$6,(E34*2)-1,2),8)</f>
        <v>00110110</v>
      </c>
      <c r="F36" s="6" t="str">
        <f t="shared" ref="F36" si="31">HEX2BIN(MID($B$6,(F34*2)-1,2),8)</f>
        <v>00000000</v>
      </c>
      <c r="G36" s="6" t="str">
        <f t="shared" ref="G36" si="32">HEX2BIN(MID($B$6,(G34*2)-1,2),8)</f>
        <v>00000000</v>
      </c>
    </row>
    <row r="39" spans="1:13" x14ac:dyDescent="0.25">
      <c r="A39" s="2" t="s">
        <v>1</v>
      </c>
      <c r="C39" t="str">
        <f>D16&amp;E16&amp;F16&amp;G16&amp;H16&amp;I16&amp;J16&amp;K16&amp;D20&amp;E20&amp;F20&amp;G20&amp;H20&amp;I20&amp;J20&amp;K20&amp;D24&amp;E24&amp;F24&amp;G24&amp;H24&amp;I24&amp;J24&amp;K24&amp;D28&amp;E28&amp;F28&amp;G28&amp;H28&amp;I28&amp;J28&amp;K28&amp;D32&amp;E32&amp;F32&amp;G32&amp;H32&amp;I32&amp;J32&amp;K32&amp;D36&amp;E36&amp;F36&amp;G36</f>
        <v>0111111100001111000101000000000000001010011000001000001100000001010010110000000000000000000000000000000000000000000110010100010001100101000000000000000000011011000000000000000000000000000000000000000000011000010001000110011000000000000000000010101000000000000000000000000000000000000000000001100001000110011001000000000000000000001101100000000000000000</v>
      </c>
    </row>
    <row r="40" spans="1:13" x14ac:dyDescent="0.25">
      <c r="A40" s="2"/>
    </row>
    <row r="43" spans="1:13" ht="26.25" x14ac:dyDescent="0.4">
      <c r="A43" s="34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x14ac:dyDescent="0.25">
      <c r="C44" s="4"/>
      <c r="D44" s="4"/>
    </row>
    <row r="45" spans="1:13" x14ac:dyDescent="0.25">
      <c r="C45" s="4"/>
      <c r="D45" s="4"/>
    </row>
    <row r="46" spans="1:13" x14ac:dyDescent="0.25">
      <c r="A46" s="25" t="s">
        <v>21</v>
      </c>
      <c r="B46" s="26"/>
      <c r="C46" s="26"/>
      <c r="D46" s="26"/>
      <c r="E46" s="27"/>
      <c r="G46" s="25" t="s">
        <v>40</v>
      </c>
      <c r="H46" s="26"/>
      <c r="I46" s="26"/>
      <c r="J46" s="26"/>
      <c r="K46" s="27"/>
    </row>
    <row r="47" spans="1:13" x14ac:dyDescent="0.25">
      <c r="A47" s="14" t="s">
        <v>5</v>
      </c>
      <c r="B47" s="14" t="s">
        <v>6</v>
      </c>
      <c r="C47" s="24" t="s">
        <v>19</v>
      </c>
      <c r="D47" s="24"/>
      <c r="E47" s="14" t="s">
        <v>20</v>
      </c>
      <c r="G47" s="16" t="s">
        <v>5</v>
      </c>
      <c r="H47" s="16" t="s">
        <v>6</v>
      </c>
      <c r="I47" s="24" t="s">
        <v>19</v>
      </c>
      <c r="J47" s="24"/>
      <c r="K47" s="16" t="s">
        <v>20</v>
      </c>
    </row>
    <row r="48" spans="1:13" x14ac:dyDescent="0.25">
      <c r="A48" s="15">
        <v>0</v>
      </c>
      <c r="B48" s="15">
        <v>1</v>
      </c>
      <c r="C48" s="22" t="s">
        <v>22</v>
      </c>
      <c r="D48" s="22"/>
      <c r="E48" s="19" t="str">
        <f>MID($C$39,1,1)</f>
        <v>0</v>
      </c>
      <c r="G48" s="15">
        <v>8</v>
      </c>
      <c r="H48" s="15">
        <v>8</v>
      </c>
      <c r="I48" s="22" t="s">
        <v>41</v>
      </c>
      <c r="J48" s="22"/>
      <c r="K48" s="19">
        <f>BIN2DEC(MID($C$39,G48+1,H48))</f>
        <v>15</v>
      </c>
    </row>
    <row r="49" spans="1:13" x14ac:dyDescent="0.25">
      <c r="A49" s="15">
        <f>A48+B48</f>
        <v>1</v>
      </c>
      <c r="B49" s="15">
        <v>1</v>
      </c>
      <c r="C49" s="22" t="s">
        <v>39</v>
      </c>
      <c r="D49" s="22"/>
      <c r="E49" s="19" t="str">
        <f>IF(MID($C$39,2,1)="1","True","False")</f>
        <v>True</v>
      </c>
      <c r="G49" s="15">
        <f>G48+H48</f>
        <v>16</v>
      </c>
      <c r="H49" s="15">
        <v>8</v>
      </c>
      <c r="I49" s="22" t="s">
        <v>42</v>
      </c>
      <c r="J49" s="22"/>
      <c r="K49" s="19">
        <f t="shared" ref="K49" si="33">BIN2DEC(MID($C$39,G49+1,H49))</f>
        <v>20</v>
      </c>
    </row>
    <row r="50" spans="1:13" x14ac:dyDescent="0.25">
      <c r="A50" s="15">
        <f t="shared" ref="A50:A54" si="34">A49+B49</f>
        <v>2</v>
      </c>
      <c r="B50" s="15">
        <v>1</v>
      </c>
      <c r="C50" s="22" t="s">
        <v>38</v>
      </c>
      <c r="D50" s="22"/>
      <c r="E50" s="19" t="str">
        <f>IF(MID($C$39,3,1)="1","True","False")</f>
        <v>True</v>
      </c>
      <c r="G50" s="15">
        <f t="shared" ref="G50" si="35">G49+H49</f>
        <v>24</v>
      </c>
      <c r="H50" s="15">
        <v>16</v>
      </c>
      <c r="I50" s="22" t="s">
        <v>50</v>
      </c>
      <c r="J50" s="22"/>
      <c r="K50" s="19">
        <f>((BIN2DEC(MID($C$39,G50+1,H50/2))*256)+(BIN2DEC(MID($C$39,G50+(H50/2)+1,H50/2))))</f>
        <v>10</v>
      </c>
    </row>
    <row r="51" spans="1:13" x14ac:dyDescent="0.25">
      <c r="A51" s="15">
        <f t="shared" si="34"/>
        <v>3</v>
      </c>
      <c r="B51" s="15">
        <v>1</v>
      </c>
      <c r="C51" s="22" t="s">
        <v>37</v>
      </c>
      <c r="D51" s="22"/>
      <c r="E51" s="19" t="str">
        <f>IF(MID($C$39,4,1)="1","True","False")</f>
        <v>True</v>
      </c>
      <c r="G51" s="15">
        <f t="shared" ref="G51" si="36">G50+H50</f>
        <v>40</v>
      </c>
      <c r="H51" s="15">
        <v>1</v>
      </c>
      <c r="I51" s="22" t="s">
        <v>56</v>
      </c>
      <c r="J51" s="22"/>
      <c r="K51" s="19" t="str">
        <f>IF(BIN2DEC(MID($C$39,G51+1,H51))=1,"Hours","Percent")</f>
        <v>Percent</v>
      </c>
    </row>
    <row r="52" spans="1:13" x14ac:dyDescent="0.25">
      <c r="A52" s="15">
        <f t="shared" si="34"/>
        <v>4</v>
      </c>
      <c r="B52" s="15">
        <v>1</v>
      </c>
      <c r="C52" s="22" t="s">
        <v>36</v>
      </c>
      <c r="D52" s="22"/>
      <c r="E52" s="19" t="str">
        <f>IF(MID($C$39,5,1)="1","True","False")</f>
        <v>True</v>
      </c>
      <c r="G52" s="15">
        <f t="shared" ref="G52" si="37">G51+H51</f>
        <v>41</v>
      </c>
      <c r="H52" s="15">
        <v>7</v>
      </c>
      <c r="I52" s="22" t="s">
        <v>43</v>
      </c>
      <c r="J52" s="22"/>
      <c r="K52" s="19">
        <f t="shared" ref="K52" si="38">BIN2DEC(MID($C$39,G52+1,H52))</f>
        <v>96</v>
      </c>
    </row>
    <row r="53" spans="1:13" x14ac:dyDescent="0.25">
      <c r="A53" s="15">
        <f t="shared" si="34"/>
        <v>5</v>
      </c>
      <c r="B53" s="15">
        <v>1</v>
      </c>
      <c r="C53" s="22" t="s">
        <v>35</v>
      </c>
      <c r="D53" s="22"/>
      <c r="E53" s="19" t="str">
        <f>IF(MID($C$39,6,1)="1","True","False")</f>
        <v>True</v>
      </c>
    </row>
    <row r="54" spans="1:13" x14ac:dyDescent="0.25">
      <c r="A54" s="15">
        <f t="shared" si="34"/>
        <v>6</v>
      </c>
      <c r="B54" s="15">
        <v>1</v>
      </c>
      <c r="C54" s="22" t="s">
        <v>18</v>
      </c>
      <c r="D54" s="22"/>
      <c r="E54" s="19" t="str">
        <f>IF(MID($C$39,7,1)="1","True","False")</f>
        <v>True</v>
      </c>
    </row>
    <row r="55" spans="1:13" x14ac:dyDescent="0.25">
      <c r="A55" s="15">
        <f t="shared" ref="A55" si="39">A54+B54</f>
        <v>7</v>
      </c>
      <c r="B55" s="15">
        <v>1</v>
      </c>
      <c r="C55" s="22" t="s">
        <v>34</v>
      </c>
      <c r="D55" s="22"/>
      <c r="E55" s="19" t="str">
        <f>IF(MID($C$39,8,1)="1","True","False")</f>
        <v>True</v>
      </c>
    </row>
    <row r="56" spans="1:13" x14ac:dyDescent="0.25">
      <c r="C56" s="4"/>
      <c r="D56" s="4"/>
    </row>
    <row r="57" spans="1:13" x14ac:dyDescent="0.25">
      <c r="C57" s="18"/>
      <c r="D57" s="18"/>
    </row>
    <row r="58" spans="1:13" x14ac:dyDescent="0.25">
      <c r="C58" s="4"/>
      <c r="D58" s="4"/>
    </row>
    <row r="59" spans="1:13" x14ac:dyDescent="0.25">
      <c r="C59" s="4"/>
      <c r="D59" s="4"/>
    </row>
    <row r="60" spans="1:13" x14ac:dyDescent="0.25">
      <c r="A60" s="25" t="s">
        <v>24</v>
      </c>
      <c r="B60" s="26"/>
      <c r="C60" s="26"/>
      <c r="D60" s="26"/>
      <c r="E60" s="26"/>
      <c r="F60" s="27"/>
      <c r="H60" s="25" t="s">
        <v>25</v>
      </c>
      <c r="I60" s="26"/>
      <c r="J60" s="26"/>
      <c r="K60" s="26"/>
      <c r="L60" s="26"/>
      <c r="M60" s="27"/>
    </row>
    <row r="61" spans="1:13" x14ac:dyDescent="0.25">
      <c r="A61" s="11" t="s">
        <v>5</v>
      </c>
      <c r="B61" s="11" t="s">
        <v>6</v>
      </c>
      <c r="C61" s="28" t="s">
        <v>23</v>
      </c>
      <c r="D61" s="28"/>
      <c r="E61" s="39" t="s">
        <v>20</v>
      </c>
      <c r="F61" s="40"/>
      <c r="H61" s="11" t="s">
        <v>5</v>
      </c>
      <c r="I61" s="11" t="s">
        <v>6</v>
      </c>
      <c r="J61" s="39" t="s">
        <v>19</v>
      </c>
      <c r="K61" s="40"/>
      <c r="L61" s="39" t="s">
        <v>20</v>
      </c>
      <c r="M61" s="40"/>
    </row>
    <row r="62" spans="1:13" x14ac:dyDescent="0.25">
      <c r="A62" s="11">
        <f>G52+H52</f>
        <v>48</v>
      </c>
      <c r="B62" s="11">
        <v>8</v>
      </c>
      <c r="C62" s="23" t="s">
        <v>3</v>
      </c>
      <c r="D62" s="23"/>
      <c r="E62" s="9">
        <f>(BIN2DEC(MID($C$39,A62+1,B62))*100)/255</f>
        <v>51.372549019607845</v>
      </c>
      <c r="F62" s="10" t="s">
        <v>10</v>
      </c>
      <c r="H62" s="11">
        <f>A81+B81</f>
        <v>200</v>
      </c>
      <c r="I62" s="11">
        <v>8</v>
      </c>
      <c r="J62" s="23" t="s">
        <v>13</v>
      </c>
      <c r="K62" s="23"/>
      <c r="L62" s="9">
        <f>(BIN2DEC(MID($C$39,H62+1,I62))*100)/255</f>
        <v>9.4117647058823533</v>
      </c>
      <c r="M62" s="10" t="s">
        <v>10</v>
      </c>
    </row>
    <row r="63" spans="1:13" x14ac:dyDescent="0.25">
      <c r="A63" s="11">
        <f t="shared" ref="A63" si="40">A62+B62</f>
        <v>56</v>
      </c>
      <c r="B63" s="11">
        <v>16</v>
      </c>
      <c r="C63" s="23" t="s">
        <v>2</v>
      </c>
      <c r="D63" s="23"/>
      <c r="E63" s="9">
        <f>((((BIN2DEC(MID($C$39,A63+1,B63/2))*256)+(BIN2DEC(MID($C$39,A63+(B63/2)+1,B63/2))))*100)/1023)-20</f>
        <v>12.355816226783972</v>
      </c>
      <c r="F63" s="10" t="s">
        <v>4</v>
      </c>
      <c r="H63" s="11">
        <f t="shared" ref="H63" si="41">H62+I62</f>
        <v>208</v>
      </c>
      <c r="I63" s="11">
        <v>16</v>
      </c>
      <c r="J63" s="23" t="s">
        <v>12</v>
      </c>
      <c r="K63" s="23"/>
      <c r="L63" s="9">
        <f>((((BIN2DEC(MID($C$39,H63+1,I63/2))*256)+(BIN2DEC(MID($C$39,H63+(I63/2)+1,I63/2))))*100)/1023)-20</f>
        <v>1691.6324535679375</v>
      </c>
      <c r="M63" s="10" t="s">
        <v>4</v>
      </c>
    </row>
    <row r="64" spans="1:13" x14ac:dyDescent="0.25">
      <c r="A64" s="11"/>
      <c r="B64" s="11"/>
      <c r="C64" s="23"/>
      <c r="D64" s="23"/>
      <c r="E64" s="9"/>
      <c r="F64" s="10"/>
      <c r="H64" s="17"/>
      <c r="I64" s="17"/>
      <c r="J64" s="23"/>
      <c r="K64" s="23"/>
      <c r="L64" s="9"/>
      <c r="M64" s="10"/>
    </row>
    <row r="65" spans="1:13" x14ac:dyDescent="0.25">
      <c r="A65" s="17">
        <f>A63+B63</f>
        <v>72</v>
      </c>
      <c r="B65" s="17">
        <v>9</v>
      </c>
      <c r="C65" s="23" t="s">
        <v>7</v>
      </c>
      <c r="D65" s="23"/>
      <c r="E65" s="9">
        <f>BIN2DEC(MID($C$39,A65+1,B65))</f>
        <v>0</v>
      </c>
      <c r="F65" s="10" t="s">
        <v>11</v>
      </c>
      <c r="H65" s="17">
        <f>H63+I63</f>
        <v>224</v>
      </c>
      <c r="I65" s="17">
        <v>9</v>
      </c>
      <c r="J65" s="23" t="s">
        <v>14</v>
      </c>
      <c r="K65" s="23"/>
      <c r="L65" s="9">
        <f>BIN2DEC(MID($C$39,H65+1,I65))</f>
        <v>0</v>
      </c>
      <c r="M65" s="10" t="s">
        <v>11</v>
      </c>
    </row>
    <row r="66" spans="1:13" x14ac:dyDescent="0.25">
      <c r="A66" s="17">
        <f>A65+B65</f>
        <v>81</v>
      </c>
      <c r="B66" s="17">
        <v>9</v>
      </c>
      <c r="C66" s="23" t="s">
        <v>8</v>
      </c>
      <c r="D66" s="23"/>
      <c r="E66" s="9">
        <f t="shared" ref="E66:E67" si="42">BIN2DEC(MID($C$39,A66+1,B66))</f>
        <v>0</v>
      </c>
      <c r="F66" s="10" t="s">
        <v>11</v>
      </c>
      <c r="H66" s="17">
        <f>H65+I65</f>
        <v>233</v>
      </c>
      <c r="I66" s="17">
        <v>9</v>
      </c>
      <c r="J66" s="23" t="s">
        <v>15</v>
      </c>
      <c r="K66" s="23"/>
      <c r="L66" s="9">
        <f t="shared" ref="L66:L67" si="43">BIN2DEC(MID($C$39,H66+1,I66))</f>
        <v>0</v>
      </c>
      <c r="M66" s="10" t="s">
        <v>11</v>
      </c>
    </row>
    <row r="67" spans="1:13" x14ac:dyDescent="0.25">
      <c r="A67" s="17">
        <f>A66+B66</f>
        <v>90</v>
      </c>
      <c r="B67" s="17">
        <v>9</v>
      </c>
      <c r="C67" s="23" t="s">
        <v>9</v>
      </c>
      <c r="D67" s="23"/>
      <c r="E67" s="9">
        <f t="shared" si="42"/>
        <v>0</v>
      </c>
      <c r="F67" s="10" t="s">
        <v>11</v>
      </c>
      <c r="H67" s="17">
        <f>H66+I66</f>
        <v>242</v>
      </c>
      <c r="I67" s="17">
        <v>9</v>
      </c>
      <c r="J67" s="23" t="s">
        <v>16</v>
      </c>
      <c r="K67" s="23"/>
      <c r="L67" s="9">
        <f t="shared" si="43"/>
        <v>336</v>
      </c>
      <c r="M67" s="10" t="s">
        <v>11</v>
      </c>
    </row>
    <row r="68" spans="1:13" x14ac:dyDescent="0.25">
      <c r="A68" s="17">
        <f>A67+B67</f>
        <v>99</v>
      </c>
      <c r="B68" s="17">
        <v>5</v>
      </c>
      <c r="C68" s="20" t="s">
        <v>17</v>
      </c>
      <c r="D68" s="21"/>
      <c r="E68" s="9"/>
      <c r="F68" s="10"/>
      <c r="H68" s="17">
        <f>H67+I67</f>
        <v>251</v>
      </c>
      <c r="I68" s="17">
        <v>5</v>
      </c>
      <c r="J68" s="20" t="s">
        <v>17</v>
      </c>
      <c r="K68" s="21"/>
      <c r="L68" s="9"/>
      <c r="M68" s="10"/>
    </row>
    <row r="69" spans="1:13" x14ac:dyDescent="0.25">
      <c r="A69" s="17"/>
      <c r="B69" s="17"/>
      <c r="C69" s="23"/>
      <c r="D69" s="23"/>
      <c r="E69" s="9"/>
      <c r="F69" s="10"/>
      <c r="H69" s="17"/>
      <c r="I69" s="17"/>
      <c r="J69" s="23"/>
      <c r="K69" s="23"/>
      <c r="L69" s="9"/>
      <c r="M69" s="10"/>
    </row>
    <row r="70" spans="1:13" x14ac:dyDescent="0.25">
      <c r="A70" s="17">
        <f>A68+B68</f>
        <v>104</v>
      </c>
      <c r="B70" s="17">
        <v>10</v>
      </c>
      <c r="C70" s="23" t="s">
        <v>53</v>
      </c>
      <c r="D70" s="23"/>
      <c r="E70" s="9">
        <f>BIN2DEC(MID($C$39,A70+1,B70))</f>
        <v>0</v>
      </c>
      <c r="F70" s="10" t="s">
        <v>55</v>
      </c>
      <c r="H70" s="17">
        <f>H68+I68</f>
        <v>256</v>
      </c>
      <c r="I70" s="17">
        <v>10</v>
      </c>
      <c r="J70" s="23" t="s">
        <v>53</v>
      </c>
      <c r="K70" s="23"/>
      <c r="L70" s="9">
        <f>BIN2DEC(MID($C$39,H70+1,I70))</f>
        <v>0</v>
      </c>
      <c r="M70" s="10" t="s">
        <v>55</v>
      </c>
    </row>
    <row r="71" spans="1:13" x14ac:dyDescent="0.25">
      <c r="A71" s="17">
        <f>A70+B70</f>
        <v>114</v>
      </c>
      <c r="B71" s="17">
        <v>10</v>
      </c>
      <c r="C71" s="23" t="s">
        <v>54</v>
      </c>
      <c r="D71" s="23"/>
      <c r="E71" s="9">
        <f>BIN2DEC(MID($C$39,A71+1,B71))</f>
        <v>404</v>
      </c>
      <c r="F71" s="10" t="s">
        <v>55</v>
      </c>
      <c r="H71" s="17">
        <f>H70+I70</f>
        <v>266</v>
      </c>
      <c r="I71" s="17">
        <v>10</v>
      </c>
      <c r="J71" s="23" t="s">
        <v>54</v>
      </c>
      <c r="K71" s="23"/>
      <c r="L71" s="9">
        <f>BIN2DEC(MID($C$39,H71+1,I71))</f>
        <v>0</v>
      </c>
      <c r="M71" s="10" t="s">
        <v>55</v>
      </c>
    </row>
    <row r="72" spans="1:13" x14ac:dyDescent="0.25">
      <c r="A72" s="17">
        <f>A71+B71</f>
        <v>124</v>
      </c>
      <c r="B72" s="17">
        <v>4</v>
      </c>
      <c r="C72" s="23" t="s">
        <v>52</v>
      </c>
      <c r="D72" s="23"/>
      <c r="E72" s="9"/>
      <c r="F72" s="10"/>
      <c r="H72" s="17">
        <f>H71+I71</f>
        <v>276</v>
      </c>
      <c r="I72" s="17">
        <v>4</v>
      </c>
      <c r="J72" s="23" t="s">
        <v>52</v>
      </c>
      <c r="K72" s="23"/>
      <c r="L72" s="9"/>
      <c r="M72" s="10"/>
    </row>
    <row r="73" spans="1:13" x14ac:dyDescent="0.25">
      <c r="A73" s="11"/>
      <c r="B73" s="11"/>
      <c r="C73" s="23"/>
      <c r="D73" s="23"/>
      <c r="E73" s="9"/>
      <c r="F73" s="10"/>
      <c r="H73" s="17"/>
      <c r="I73" s="17"/>
      <c r="J73" s="23"/>
      <c r="K73" s="23"/>
      <c r="L73" s="9"/>
      <c r="M73" s="10"/>
    </row>
    <row r="74" spans="1:13" x14ac:dyDescent="0.25">
      <c r="A74" s="11">
        <f>A72+B72</f>
        <v>128</v>
      </c>
      <c r="B74" s="11">
        <v>16</v>
      </c>
      <c r="C74" s="23" t="s">
        <v>44</v>
      </c>
      <c r="D74" s="23"/>
      <c r="E74" s="9">
        <f>((BIN2DEC(MID($C$39,A74+1,B74/2))*256)+(BIN2DEC(MID($C$39,A74+(B74/2)+1,B74/2))))*10</f>
        <v>258560</v>
      </c>
      <c r="F74" s="10" t="s">
        <v>11</v>
      </c>
      <c r="H74" s="17">
        <f>H72+I72</f>
        <v>280</v>
      </c>
      <c r="I74" s="17">
        <v>16</v>
      </c>
      <c r="J74" s="23" t="s">
        <v>57</v>
      </c>
      <c r="K74" s="23"/>
      <c r="L74" s="9">
        <f>((BIN2DEC(MID($C$39,H74+1,I74/2))*256)+(BIN2DEC(MID($C$39,H74+(I74/2)+1,I74/2))))*10</f>
        <v>240</v>
      </c>
      <c r="M74" s="10" t="s">
        <v>11</v>
      </c>
    </row>
    <row r="75" spans="1:13" x14ac:dyDescent="0.25">
      <c r="A75" s="11">
        <f>A74+B74</f>
        <v>144</v>
      </c>
      <c r="B75" s="11">
        <v>8</v>
      </c>
      <c r="C75" s="23" t="s">
        <v>47</v>
      </c>
      <c r="D75" s="23"/>
      <c r="E75" s="9">
        <f>BIN2DEC(MID($C$39,A75+1,B75))</f>
        <v>0</v>
      </c>
      <c r="F75" s="10"/>
      <c r="H75" s="17">
        <f>H74+I74</f>
        <v>296</v>
      </c>
      <c r="I75" s="17">
        <v>8</v>
      </c>
      <c r="J75" s="23" t="s">
        <v>47</v>
      </c>
      <c r="K75" s="23"/>
      <c r="L75" s="9">
        <f>BIN2DEC(MID($C$39,H75+1,I75))</f>
        <v>70</v>
      </c>
      <c r="M75" s="10"/>
    </row>
    <row r="76" spans="1:13" x14ac:dyDescent="0.25">
      <c r="A76" s="11"/>
      <c r="B76" s="11"/>
      <c r="C76" s="20"/>
      <c r="D76" s="21"/>
      <c r="E76" s="9"/>
      <c r="F76" s="10"/>
      <c r="H76" s="17"/>
      <c r="I76" s="17"/>
      <c r="J76" s="20"/>
      <c r="K76" s="21"/>
      <c r="L76" s="9"/>
      <c r="M76" s="10"/>
    </row>
    <row r="77" spans="1:13" x14ac:dyDescent="0.25">
      <c r="A77" s="11">
        <f>A75+B75</f>
        <v>152</v>
      </c>
      <c r="B77" s="11">
        <v>16</v>
      </c>
      <c r="C77" s="20" t="s">
        <v>45</v>
      </c>
      <c r="D77" s="21"/>
      <c r="E77" s="9">
        <f>((BIN2DEC(MID($C$39,A77+1,B77/2))*256)+(BIN2DEC(MID($C$39,A77+(B77/2)+1,B77/2))))*10</f>
        <v>69120</v>
      </c>
      <c r="F77" s="10" t="s">
        <v>11</v>
      </c>
      <c r="H77" s="17">
        <f>H75+I75</f>
        <v>304</v>
      </c>
      <c r="I77" s="17">
        <v>16</v>
      </c>
      <c r="J77" s="20" t="s">
        <v>58</v>
      </c>
      <c r="K77" s="21"/>
      <c r="L77" s="9">
        <f>((BIN2DEC(MID($C$39,H77+1,I77/2))*256)+(BIN2DEC(MID($C$39,H77+(I77/2)+1,I77/2))))*10</f>
        <v>256000</v>
      </c>
      <c r="M77" s="10" t="s">
        <v>11</v>
      </c>
    </row>
    <row r="78" spans="1:13" x14ac:dyDescent="0.25">
      <c r="A78" s="11">
        <f>A77+B77</f>
        <v>168</v>
      </c>
      <c r="B78" s="11">
        <v>8</v>
      </c>
      <c r="C78" s="20" t="s">
        <v>46</v>
      </c>
      <c r="D78" s="21"/>
      <c r="E78" s="9">
        <f>BIN2DEC(MID($C$39,A78+1,B78))</f>
        <v>0</v>
      </c>
      <c r="F78" s="10"/>
      <c r="H78" s="17">
        <f>H77+I77</f>
        <v>320</v>
      </c>
      <c r="I78" s="17">
        <v>8</v>
      </c>
      <c r="J78" s="20" t="s">
        <v>46</v>
      </c>
      <c r="K78" s="21"/>
      <c r="L78" s="9">
        <f>BIN2DEC(MID($C$39,H78+1,I78))</f>
        <v>0</v>
      </c>
      <c r="M78" s="10"/>
    </row>
    <row r="79" spans="1:13" x14ac:dyDescent="0.25">
      <c r="A79" s="17"/>
      <c r="B79" s="17"/>
      <c r="C79" s="20"/>
      <c r="D79" s="21"/>
      <c r="E79" s="9"/>
      <c r="F79" s="10"/>
      <c r="H79" s="17"/>
      <c r="I79" s="17"/>
      <c r="J79" s="20"/>
      <c r="K79" s="21"/>
      <c r="L79" s="9"/>
      <c r="M79" s="10"/>
    </row>
    <row r="80" spans="1:13" x14ac:dyDescent="0.25">
      <c r="A80" s="11">
        <f>A78+B78</f>
        <v>176</v>
      </c>
      <c r="B80" s="11">
        <v>16</v>
      </c>
      <c r="C80" s="20" t="s">
        <v>48</v>
      </c>
      <c r="D80" s="21"/>
      <c r="E80" s="9">
        <f>((BIN2DEC(MID($C$39,H74+1,I74/2))*256)+(BIN2DEC(MID($C$39,H74+(I74/2)+1,I74/2))))*10</f>
        <v>240</v>
      </c>
      <c r="F80" s="10" t="s">
        <v>11</v>
      </c>
      <c r="H80" s="17">
        <f>H78+I78</f>
        <v>328</v>
      </c>
      <c r="I80" s="17">
        <v>16</v>
      </c>
      <c r="J80" s="20" t="s">
        <v>59</v>
      </c>
      <c r="K80" s="21"/>
      <c r="L80" s="9">
        <f>((BIN2DEC(MID($C$39,O74+1,P74/2))*256)+(BIN2DEC(MID($C$39,O74+(P74/2)+1,P74/2))))*10</f>
        <v>0</v>
      </c>
      <c r="M80" s="10" t="s">
        <v>11</v>
      </c>
    </row>
    <row r="81" spans="1:13" x14ac:dyDescent="0.25">
      <c r="A81" s="11">
        <f>A80+B80</f>
        <v>192</v>
      </c>
      <c r="B81" s="11">
        <v>8</v>
      </c>
      <c r="C81" s="20" t="s">
        <v>49</v>
      </c>
      <c r="D81" s="21"/>
      <c r="E81" s="9">
        <f>BIN2DEC(MID($C$39,A81+1,B81))</f>
        <v>0</v>
      </c>
      <c r="F81" s="10"/>
      <c r="H81" s="17">
        <f>H80+I80</f>
        <v>344</v>
      </c>
      <c r="I81" s="17">
        <v>8</v>
      </c>
      <c r="J81" s="20" t="s">
        <v>49</v>
      </c>
      <c r="K81" s="21"/>
      <c r="L81" s="9">
        <f>BIN2DEC(MID($C$39,H81+1,I81))</f>
        <v>0</v>
      </c>
      <c r="M81" s="10"/>
    </row>
    <row r="82" spans="1:13" x14ac:dyDescent="0.25">
      <c r="C82" s="29"/>
      <c r="D82" s="29"/>
      <c r="E82" s="3"/>
    </row>
    <row r="83" spans="1:13" x14ac:dyDescent="0.25">
      <c r="C83" s="29"/>
      <c r="D83" s="29"/>
    </row>
    <row r="84" spans="1:13" x14ac:dyDescent="0.25">
      <c r="C84" s="29"/>
      <c r="D84" s="29"/>
    </row>
    <row r="85" spans="1:13" x14ac:dyDescent="0.25">
      <c r="A85" s="30" t="s">
        <v>51</v>
      </c>
      <c r="B85" s="30"/>
      <c r="C85" s="30"/>
      <c r="D85" s="30"/>
      <c r="E85" s="30"/>
      <c r="F85" s="30"/>
    </row>
    <row r="86" spans="1:13" x14ac:dyDescent="0.25">
      <c r="C86" s="29"/>
      <c r="D86" s="29"/>
    </row>
    <row r="87" spans="1:13" x14ac:dyDescent="0.25">
      <c r="C87" s="29"/>
      <c r="D87" s="29"/>
    </row>
    <row r="88" spans="1:13" x14ac:dyDescent="0.25">
      <c r="C88" s="29"/>
      <c r="D88" s="29"/>
    </row>
    <row r="89" spans="1:13" x14ac:dyDescent="0.25">
      <c r="C89" s="29"/>
      <c r="D89" s="29"/>
    </row>
    <row r="90" spans="1:13" x14ac:dyDescent="0.25">
      <c r="C90" s="29"/>
      <c r="D90" s="29"/>
    </row>
  </sheetData>
  <mergeCells count="76">
    <mergeCell ref="C76:D76"/>
    <mergeCell ref="C77:D77"/>
    <mergeCell ref="J76:K76"/>
    <mergeCell ref="J77:K77"/>
    <mergeCell ref="B6:K6"/>
    <mergeCell ref="C48:D48"/>
    <mergeCell ref="C49:D49"/>
    <mergeCell ref="C50:D50"/>
    <mergeCell ref="C51:D51"/>
    <mergeCell ref="C83:D83"/>
    <mergeCell ref="C84:D84"/>
    <mergeCell ref="A85:F85"/>
    <mergeCell ref="C82:D82"/>
    <mergeCell ref="A1:M1"/>
    <mergeCell ref="A43:M43"/>
    <mergeCell ref="C80:D80"/>
    <mergeCell ref="C81:D81"/>
    <mergeCell ref="J80:K80"/>
    <mergeCell ref="J81:K81"/>
    <mergeCell ref="C78:D78"/>
    <mergeCell ref="J78:K78"/>
    <mergeCell ref="A11:M11"/>
    <mergeCell ref="E61:F61"/>
    <mergeCell ref="L61:M61"/>
    <mergeCell ref="H60:M60"/>
    <mergeCell ref="C86:D86"/>
    <mergeCell ref="C87:D87"/>
    <mergeCell ref="C88:D88"/>
    <mergeCell ref="C89:D89"/>
    <mergeCell ref="C90:D90"/>
    <mergeCell ref="C75:D75"/>
    <mergeCell ref="C52:D52"/>
    <mergeCell ref="C53:D53"/>
    <mergeCell ref="C54:D54"/>
    <mergeCell ref="C55:D55"/>
    <mergeCell ref="C61:D61"/>
    <mergeCell ref="C62:D62"/>
    <mergeCell ref="C63:D63"/>
    <mergeCell ref="C64:D64"/>
    <mergeCell ref="C65:D65"/>
    <mergeCell ref="C66:D66"/>
    <mergeCell ref="C67:D67"/>
    <mergeCell ref="C68:D68"/>
    <mergeCell ref="C73:D73"/>
    <mergeCell ref="C74:D74"/>
    <mergeCell ref="A60:F60"/>
    <mergeCell ref="J66:K66"/>
    <mergeCell ref="J67:K67"/>
    <mergeCell ref="J68:K68"/>
    <mergeCell ref="G46:K46"/>
    <mergeCell ref="I47:J47"/>
    <mergeCell ref="I48:J48"/>
    <mergeCell ref="I49:J49"/>
    <mergeCell ref="I50:J50"/>
    <mergeCell ref="J61:K61"/>
    <mergeCell ref="C47:D47"/>
    <mergeCell ref="A46:E46"/>
    <mergeCell ref="J62:K62"/>
    <mergeCell ref="J63:K63"/>
    <mergeCell ref="J64:K64"/>
    <mergeCell ref="C79:D79"/>
    <mergeCell ref="J79:K79"/>
    <mergeCell ref="I51:J51"/>
    <mergeCell ref="C72:D72"/>
    <mergeCell ref="C69:D69"/>
    <mergeCell ref="J69:K69"/>
    <mergeCell ref="J72:K72"/>
    <mergeCell ref="C71:D71"/>
    <mergeCell ref="C70:D70"/>
    <mergeCell ref="J70:K70"/>
    <mergeCell ref="J71:K71"/>
    <mergeCell ref="I52:J52"/>
    <mergeCell ref="J73:K73"/>
    <mergeCell ref="J74:K74"/>
    <mergeCell ref="J75:K75"/>
    <mergeCell ref="J65:K65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2019-09-13T12:57:12Z</dcterms:created>
  <dcterms:modified xsi:type="dcterms:W3CDTF">2019-11-19T12:47:19Z</dcterms:modified>
</cp:coreProperties>
</file>